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aneth.ontibon\Desktop\RIEGSOS 2023\"/>
    </mc:Choice>
  </mc:AlternateContent>
  <xr:revisionPtr revIDLastSave="0" documentId="13_ncr:1_{AF5DB5FA-ADA8-4070-A34A-A707D44420CF}" xr6:coauthVersionLast="47" xr6:coauthVersionMax="47" xr10:uidLastSave="{00000000-0000-0000-0000-000000000000}"/>
  <bookViews>
    <workbookView xWindow="-120" yWindow="-120" windowWidth="29040" windowHeight="15840" xr2:uid="{00000000-000D-0000-FFFF-FFFF00000000}"/>
  </bookViews>
  <sheets>
    <sheet name="construcciones" sheetId="4" r:id="rId1"/>
    <sheet name="Criterios impacto 2" sheetId="7" r:id="rId2"/>
    <sheet name="Criterios impacto 1" sheetId="6" r:id="rId3"/>
    <sheet name="Parámetro" sheetId="2" r:id="rId4"/>
    <sheet name="Riesgos_PROCESO_STC" sheetId="1" state="hidden" r:id="rId5"/>
    <sheet name="Riesgos_P-SERVICIOCIUDADANO_STC" sheetId="5" state="hidden" r:id="rId6"/>
  </sheets>
  <externalReferences>
    <externalReference r:id="rId7"/>
  </externalReferences>
  <definedNames>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2">#REF!</definedName>
    <definedName name="Acc_1" localSheetId="1">#REF!</definedName>
    <definedName name="Acc_1">#REF!</definedName>
    <definedName name="Acc_2" localSheetId="2">#REF!</definedName>
    <definedName name="Acc_2" localSheetId="1">#REF!</definedName>
    <definedName name="Acc_2">#REF!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2">OFFSET(#REF!,0,0,COUNTA(#REF!)-1,1)</definedName>
    <definedName name="jom" localSheetId="1">OFFSET(#REF!,0,0,COUNTA(#REF!)-1,1)</definedName>
    <definedName name="jom">OFFSET(#REF!,0,0,COUNTA(#REF!)-1,1)</definedName>
    <definedName name="LISTA_CENTROS_REGIONALES" localSheetId="2">#REF!</definedName>
    <definedName name="LISTA_CENTROS_REGIONALES" localSheetId="1">#REF!</definedName>
    <definedName name="LISTA_CENTROS_REGIONALES">#REF!</definedName>
    <definedName name="LISTA_REGIONALES" localSheetId="2">#REF!</definedName>
    <definedName name="LISTA_REGIONALES" localSheetId="1">#REF!</definedName>
    <definedName name="LISTA_REGIONALES">#REF!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2">OFFSET(#REF!,0,0,COUNTA(#REF!)-1,1)</definedName>
    <definedName name="Objetivos" localSheetId="1">OFFSET(#REF!,0,0,COUNTA(#REF!)-1,1)</definedName>
    <definedName name="Objetivos">OFFSET(#REF!,0,0,COUNTA(#REF!)-1,1)</definedName>
    <definedName name="PUTUMAYOL" localSheetId="2">#REF!</definedName>
    <definedName name="PUTUMAYOL" localSheetId="1">#REF!</definedName>
    <definedName name="PUTUMAYOL">#REF!</definedName>
    <definedName name="QUINDIOL" localSheetId="2">#REF!</definedName>
    <definedName name="QUINDIOL" localSheetId="1">#REF!</definedName>
    <definedName name="QUINDIOL">#REF!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2">#REF!</definedName>
    <definedName name="SUCREL" localSheetId="1">#REF!</definedName>
    <definedName name="SUCREL">#REF!</definedName>
    <definedName name="TOLIMAL" localSheetId="2">#REF!</definedName>
    <definedName name="TOLIMAL" localSheetId="1">#REF!</definedName>
    <definedName name="TOLIMAL">#REF!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4" l="1"/>
  <c r="J6" i="4" s="1"/>
  <c r="K5" i="4"/>
  <c r="J5" i="4" s="1"/>
  <c r="L5" i="4" l="1"/>
  <c r="AB5" i="4"/>
  <c r="AE5" i="4"/>
  <c r="AN5" i="4"/>
  <c r="AN10" i="1" l="1"/>
  <c r="AN6" i="1"/>
  <c r="AN3" i="1"/>
  <c r="AN3" i="5"/>
  <c r="AJ4" i="5"/>
  <c r="AK4" i="5"/>
  <c r="AJ5" i="5"/>
  <c r="AK5" i="5"/>
  <c r="AB4" i="5"/>
  <c r="AC4" i="5" s="1"/>
  <c r="AE4" i="5" s="1"/>
  <c r="AF4" i="5" s="1"/>
  <c r="AB5" i="5"/>
  <c r="AC5" i="5" s="1"/>
  <c r="AE5" i="5" s="1"/>
  <c r="AF5" i="5" s="1"/>
  <c r="AB7" i="1" l="1"/>
  <c r="AC7" i="1" s="1"/>
  <c r="AE7" i="1" s="1"/>
  <c r="AF7" i="1" s="1"/>
  <c r="AB8" i="1"/>
  <c r="AC8" i="1" s="1"/>
  <c r="AE8" i="1" s="1"/>
  <c r="AF8" i="1" s="1"/>
  <c r="AB9" i="1"/>
  <c r="AC9" i="1" s="1"/>
  <c r="AE9" i="1" s="1"/>
  <c r="AF9" i="1" s="1"/>
  <c r="T8" i="1"/>
  <c r="AK7" i="5" l="1"/>
  <c r="AJ7" i="5"/>
  <c r="AB7" i="5"/>
  <c r="AE7" i="5" s="1"/>
  <c r="AF7" i="5" s="1"/>
  <c r="AB6" i="5"/>
  <c r="AC6" i="5" s="1"/>
  <c r="AE6" i="5" s="1"/>
  <c r="AF6" i="5" s="1"/>
  <c r="AB3" i="5"/>
  <c r="AC3" i="5" s="1"/>
  <c r="AE3" i="5" s="1"/>
  <c r="AF3" i="5" s="1"/>
  <c r="L3" i="5"/>
  <c r="AG3" i="5" l="1"/>
  <c r="AK3" i="5" l="1"/>
  <c r="AJ6" i="5"/>
  <c r="AK6" i="5"/>
  <c r="AJ3" i="5"/>
  <c r="AN6" i="4"/>
  <c r="AB6" i="4"/>
  <c r="L6" i="4"/>
  <c r="AE6" i="4" l="1"/>
  <c r="AB6" i="1"/>
  <c r="AC6" i="1" s="1"/>
  <c r="AE6" i="1" s="1"/>
  <c r="AF6" i="1" s="1"/>
  <c r="AB10" i="1"/>
  <c r="AC10" i="1" s="1"/>
  <c r="AE10" i="1" s="1"/>
  <c r="AF10" i="1" s="1"/>
  <c r="AB4" i="1"/>
  <c r="AC4" i="1" s="1"/>
  <c r="AE4" i="1" s="1"/>
  <c r="AF4" i="1" s="1"/>
  <c r="AB5" i="1"/>
  <c r="AC5" i="1" s="1"/>
  <c r="AE5" i="1" s="1"/>
  <c r="AF5" i="1" s="1"/>
  <c r="AB3" i="1"/>
  <c r="AC3" i="1" s="1"/>
  <c r="AE3" i="1" s="1"/>
  <c r="AF3" i="1" s="1"/>
  <c r="L6" i="1"/>
  <c r="L10" i="1"/>
  <c r="L3" i="1"/>
  <c r="AG6" i="1" l="1"/>
  <c r="AG3" i="1"/>
  <c r="AG10" i="1"/>
  <c r="AJ6" i="1" l="1"/>
  <c r="AK8" i="1"/>
  <c r="AJ8" i="1"/>
  <c r="AK9" i="1"/>
  <c r="AK7" i="1"/>
  <c r="AJ9" i="1"/>
  <c r="AJ7" i="1"/>
  <c r="AK6" i="1"/>
  <c r="AJ4" i="1"/>
  <c r="AK5" i="1"/>
  <c r="AK4" i="1"/>
  <c r="AJ5" i="1"/>
  <c r="AJ10" i="1"/>
  <c r="AK10" i="1"/>
  <c r="AK3" i="1"/>
  <c r="AJ3" i="1"/>
</calcChain>
</file>

<file path=xl/sharedStrings.xml><?xml version="1.0" encoding="utf-8"?>
<sst xmlns="http://schemas.openxmlformats.org/spreadsheetml/2006/main" count="631" uniqueCount="347">
  <si>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</si>
  <si>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</si>
  <si>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</si>
  <si>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</si>
  <si>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</si>
  <si>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</si>
  <si>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</si>
  <si>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</si>
  <si>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</si>
  <si>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</si>
  <si>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</si>
  <si>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</si>
  <si>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</si>
  <si>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</si>
  <si>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</si>
  <si>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</si>
  <si>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</si>
  <si>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</si>
  <si>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</si>
  <si>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</si>
  <si>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</si>
  <si>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</si>
  <si>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</si>
  <si>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</si>
  <si>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</si>
  <si>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</si>
  <si>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</si>
  <si>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</si>
  <si>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</si>
  <si>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</si>
  <si>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</si>
  <si>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</si>
  <si>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</si>
  <si>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</si>
  <si>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</si>
  <si>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</si>
  <si>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</si>
  <si>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</si>
  <si>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</si>
  <si>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</si>
  <si>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</si>
  <si>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</si>
  <si>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</si>
  <si>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</si>
  <si>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</si>
  <si>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</si>
  <si>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</si>
  <si>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</si>
  <si>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</si>
  <si>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</si>
  <si>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</si>
  <si>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</si>
  <si>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</si>
  <si>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</si>
  <si>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</si>
  <si>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</si>
  <si>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</si>
  <si>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</si>
  <si>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</si>
  <si>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</si>
  <si>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</si>
  <si>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</si>
  <si>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</si>
  <si>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</si>
  <si>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</si>
  <si>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</si>
  <si>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</si>
  <si>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</si>
  <si>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</si>
  <si>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</si>
  <si>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</si>
  <si>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</si>
  <si>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</si>
  <si>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</si>
  <si>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</si>
  <si>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</si>
  <si>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</si>
  <si>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</si>
  <si>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</si>
  <si>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</si>
  <si>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</si>
  <si>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</si>
  <si>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</si>
  <si>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</si>
  <si>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</si>
  <si>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</si>
  <si>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</si>
  <si>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</si>
  <si>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</si>
  <si>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</si>
  <si>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</si>
  <si>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</si>
  <si>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</si>
  <si>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</si>
  <si>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</si>
  <si>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</si>
  <si>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</si>
  <si>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</si>
  <si>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</si>
  <si>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</si>
  <si>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</si>
  <si>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</si>
  <si>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</si>
  <si>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</si>
  <si>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</si>
  <si>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</si>
  <si>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</si>
  <si>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</si>
  <si>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</si>
  <si>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</si>
  <si>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</si>
  <si>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</si>
  <si>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</si>
  <si>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</si>
  <si>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</si>
  <si>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</si>
  <si>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</si>
  <si>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</si>
  <si>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</si>
  <si>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</si>
  <si>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</si>
  <si>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</si>
  <si>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</si>
  <si>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</si>
  <si>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</si>
  <si>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</si>
  <si>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</si>
  <si>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</si>
  <si>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</si>
  <si>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</si>
  <si>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</si>
  <si>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</si>
  <si>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</si>
  <si>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</si>
  <si>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</si>
  <si>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</si>
  <si>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</si>
  <si>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</si>
  <si>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</si>
  <si>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</si>
  <si>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</si>
  <si>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</si>
  <si>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</si>
  <si>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</si>
  <si>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</si>
  <si>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</si>
  <si>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</si>
  <si>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</si>
  <si>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</si>
  <si>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</si>
  <si>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</si>
  <si>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</si>
  <si>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</si>
  <si>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</si>
  <si>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</si>
  <si>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</si>
  <si>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</si>
  <si>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</si>
  <si>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</si>
  <si>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</si>
  <si>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</si>
  <si>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</si>
  <si>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</si>
  <si>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</si>
  <si>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</si>
  <si>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</si>
  <si>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</si>
  <si>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</si>
  <si>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</si>
  <si>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</si>
  <si>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</si>
  <si>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</si>
  <si>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</si>
  <si>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Aprobación de actividades no previstas o mayores cantidades sin el cumplimiento de los requisitos internos para favorecer un tercero</t>
  </si>
  <si>
    <t>Mensual</t>
  </si>
  <si>
    <t>Liquidación de los contratos sin el cumplimiento u omisión de los requisitos técnicos jurídicos y financieros para favorecer a un tercero</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</si>
  <si>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</si>
  <si>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</si>
  <si>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</si>
  <si>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</si>
  <si>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</si>
  <si>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</si>
  <si>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</si>
  <si>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</si>
  <si>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</si>
  <si>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</si>
  <si>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</si>
  <si>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</si>
  <si>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</si>
  <si>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</si>
  <si>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</si>
  <si>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</si>
  <si>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</si>
  <si>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</si>
  <si>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</si>
  <si>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</si>
  <si>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</si>
  <si>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</si>
  <si>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</si>
  <si>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</si>
  <si>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</si>
  <si>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</si>
  <si>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</si>
  <si>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</si>
  <si>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</si>
  <si>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</si>
  <si>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</si>
  <si>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</si>
  <si>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</si>
  <si>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</si>
  <si>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</si>
  <si>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</si>
  <si>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</si>
  <si>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</si>
  <si>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</si>
  <si>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</si>
  <si>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</si>
  <si>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</si>
  <si>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</si>
  <si>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</si>
  <si>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</si>
  <si>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</si>
  <si>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</si>
  <si>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</si>
  <si>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</si>
  <si>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</si>
  <si>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</si>
  <si>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</si>
  <si>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</si>
  <si>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</si>
  <si>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</si>
  <si>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</si>
  <si>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</si>
  <si>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</si>
  <si>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</si>
  <si>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</si>
  <si>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</si>
  <si>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</si>
  <si>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</si>
  <si>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</si>
  <si>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</si>
  <si>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</si>
  <si>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</si>
  <si>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</si>
  <si>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</si>
  <si>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</si>
  <si>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</si>
  <si>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</si>
  <si>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</si>
  <si>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</si>
  <si>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</si>
  <si>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</si>
  <si>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</si>
  <si>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</si>
  <si>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</si>
  <si>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</si>
  <si>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</si>
  <si>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</si>
  <si>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</si>
  <si>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</si>
  <si>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</si>
  <si>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</si>
  <si>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</si>
  <si>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</si>
  <si>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</si>
  <si>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</si>
  <si>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</si>
  <si>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</si>
  <si>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</si>
  <si>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</si>
  <si>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</si>
  <si>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</si>
  <si>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</si>
  <si>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</si>
  <si>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r>
      <t xml:space="preserve">EVIDENCIA DE LA EJECUCIÓN DEL CONTROL
</t>
    </r>
    <r>
      <rPr>
        <sz val="10"/>
        <color theme="1"/>
        <rFont val="Arial Narrow"/>
        <family val="2"/>
      </rPr>
      <t>Completa: 10
Incompleta: 5
No existe: 0</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</si>
  <si>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</si>
  <si>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</si>
  <si>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</si>
  <si>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</si>
  <si>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Subdirector(a) Técnico(a) de Construcciones
Supervisor</t>
  </si>
  <si>
    <t>INDICADOR</t>
  </si>
  <si>
    <t>RECURSOS 
Económico, Humano y/o Logístico</t>
  </si>
  <si>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</si>
  <si>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t>1. Procesos penales
2. Procesos fiscales
3. Procesos disciplinarios
4. Procesos de incumplimiento, aplicación de multas
5. Detrimento Patrimonial
6. Mayor gestión administrativa
7. Posibles retrasos en la ejecución contractual</t>
  </si>
  <si>
    <t xml:space="preserve">Supervisor y personal de apoyo a la supervisión
</t>
  </si>
  <si>
    <t>Por cada contrato terminado.</t>
  </si>
  <si>
    <t xml:space="preserve">
Aprobación de actividades no previstas o mayores cantidades sin el cumplimiento de los requisitos internos
Meta: 0
Frecuencia: mensual 
</t>
  </si>
  <si>
    <t xml:space="preserve">Se devuelve documentación con las observaciones al responsable  ( interventor y/o Contratista)  para que se subsane la inconsistencia. </t>
  </si>
  <si>
    <t xml:space="preserve">profesional ( abogado) 
Supervisor </t>
  </si>
  <si>
    <t>Recurso humano: Funcionarios y personal contratista  de la Subdirección Técnica de Construcciones financiados por  el  proyecto de inversión de la STC</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</si>
  <si>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</si>
  <si>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</si>
  <si>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</si>
  <si>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</si>
  <si>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</si>
  <si>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</si>
  <si>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</si>
  <si>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</si>
  <si>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</si>
  <si>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</si>
  <si>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</si>
  <si>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</si>
  <si>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</si>
  <si>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</si>
  <si>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</si>
  <si>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</si>
  <si>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</si>
  <si>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</si>
  <si>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</si>
  <si>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</si>
  <si>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</si>
  <si>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</si>
  <si>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IMPACTO
Ver pestaña "Criterios de impacto"
5: Catastrófico
4: Mayor
3: Moderado</t>
  </si>
  <si>
    <t>Observación de criterio</t>
  </si>
  <si>
    <t>15. ¿ Genera pérdida de credibilidad del sector?</t>
  </si>
  <si>
    <t>Cuando los proyectos de obra presenten solicitudes de aprobación de actividades No Previstas</t>
  </si>
  <si>
    <t>Verificar  el cumplimiento de los requisitos técnicos, juridicos, financieros y contables definidos en los contratos terminados a cargo de la Subdirección.</t>
  </si>
  <si>
    <t>Revisar que la documentación entregada por el interventor cumpla con los lineamientos normativos vigentes para liquidar el contrato.</t>
  </si>
  <si>
    <t xml:space="preserve">
Correos del supervisor a la interventoría con el resultado de las listas de chequeo
Comunicaciones oficiales.</t>
  </si>
  <si>
    <t>El ordenador del gasto realiza las acciones legales y administrativas a que haya lugar</t>
  </si>
  <si>
    <r>
      <t xml:space="preserve">
</t>
    </r>
    <r>
      <rPr>
        <sz val="10"/>
        <rFont val="Arial Narrow"/>
        <family val="2"/>
      </rPr>
      <t>No revisión por parte del supervisor de las actividades no previstas presentadas y aprobadas por parte de la interventoría y el contratista</t>
    </r>
  </si>
  <si>
    <t xml:space="preserve">
No aplicación de los requisitos técnicos, juridicos, financieros y contables de la liquidación de los contratos de obra</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</si>
  <si>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</si>
  <si>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</si>
  <si>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</si>
  <si>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r>
      <rPr>
        <sz val="10"/>
        <rFont val="Arial Narrow"/>
        <family val="2"/>
      </rPr>
      <t xml:space="preserve">Actas de reuniones de seguimiento y verificación de actividades no previstas </t>
    </r>
    <r>
      <rPr>
        <sz val="10"/>
        <color rgb="FF00B050"/>
        <rFont val="Arial Narrow"/>
        <family val="2"/>
      </rPr>
      <t xml:space="preserve">
</t>
    </r>
    <r>
      <rPr>
        <sz val="10"/>
        <color theme="1"/>
        <rFont val="Arial Narrow"/>
        <family val="2"/>
      </rPr>
      <t xml:space="preserve">
Comunicaciones oficiales </t>
    </r>
  </si>
  <si>
    <t xml:space="preserve">Comunicación Oficial a la interventoría de la obra sobre los criterios de aprobación de Actividades No Previstas </t>
  </si>
  <si>
    <t>El ordenador del gasto inicia las acciones legales necesarias internas y externas que correspondan</t>
  </si>
  <si>
    <t>Comunicación oficial informando a los supervisores y apoyos a la supervisión los componentes a tener en cuenta para la liquidación de los contratos.</t>
  </si>
  <si>
    <t>FECHA: 21 de septiembre de 2022</t>
  </si>
  <si>
    <t>Se ajusta redacción de la acción del control 2, cambiando el destinatario interventores por supervisores.  La nueva redacción queda asi: Comunicación oficial informando a los supervisores y apoyos a la supervisión los componentes a tener en cuenta para la liquidación de los contratos</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</si>
  <si>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</si>
  <si>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</si>
  <si>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</si>
  <si>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</si>
  <si>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</si>
  <si>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Acciones asociadas al control</t>
  </si>
  <si>
    <t>15 de diciembre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</si>
  <si>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</si>
  <si>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 xml:space="preserve">CONTROL DE CAMBIOS </t>
  </si>
  <si>
    <t>FECHA: 08 de febrero de 2023</t>
  </si>
  <si>
    <t xml:space="preserve">DEBIDO A 
(Causa(s))
</t>
  </si>
  <si>
    <t xml:space="preserve">PUEDE SUCEDER QUE
(Riesgo)
</t>
  </si>
  <si>
    <t xml:space="preserve">QUE PODRÍA OCASIONAR (Consecuencia(s))
</t>
  </si>
  <si>
    <t xml:space="preserve">PLAN DE CONTINGENCIA </t>
  </si>
  <si>
    <t>FECHA DE ACTUALIZACIÓN:  8 de febrero de 2023</t>
  </si>
  <si>
    <r>
      <rPr>
        <sz val="10"/>
        <color rgb="FFFF0000"/>
        <rFont val="Arial Narrow"/>
        <family val="2"/>
      </rPr>
      <t xml:space="preserve">
</t>
    </r>
    <r>
      <rPr>
        <sz val="10"/>
        <rFont val="Arial Narrow"/>
        <family val="2"/>
      </rPr>
      <t xml:space="preserve">Número de contratos </t>
    </r>
    <r>
      <rPr>
        <sz val="10"/>
        <color theme="1"/>
        <rFont val="Arial Narrow"/>
        <family val="2"/>
      </rPr>
      <t xml:space="preserve"> liquidados sin el lleno de requisitos 
Meta: 0
Frecuencia: Cuatrimestral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</si>
</sst>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_€_-;\-* #,##0.00\ _€_-;_-* &quot;-&quot;??\ _€_-;_-@_-"/>
    <numFmt numFmtId="165" formatCode="[$-C0A]d\-mmm\-yy;@"/>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2"/>
      <name val="Arial Narrow"/>
      <family val="2"/>
    </font>
    <font>
      <sz val="20"/>
      <color theme="1"/>
      <name val="Arial Narrow"/>
      <family val="2"/>
    </font>
    <font>
      <sz val="11"/>
      <color theme="1"/>
      <name val="Arial Narrow"/>
      <family val="2"/>
    </font>
    <font>
      <sz val="10"/>
      <name val="Mangal"/>
      <family val="2"/>
    </font>
    <font>
      <sz val="11"/>
      <color indexed="8"/>
      <name val="Calibri"/>
      <family val="2"/>
      <charset val="1"/>
    </font>
    <font>
      <b/>
      <sz val="16"/>
      <color theme="1"/>
      <name val="Arial Narrow"/>
      <family val="2"/>
    </font>
    <font>
      <sz val="11"/>
      <color theme="1"/>
      <name val="Arial"/>
      <family val="2"/>
    </font>
    <font>
      <b/>
      <sz val="14"/>
      <color theme="1"/>
      <name val="Arial"/>
      <family val="2"/>
    </font>
    <font>
      <sz val="10"/>
      <color theme="1"/>
      <name val="Arial"/>
      <family val="2"/>
    </font>
    <font>
      <b/>
      <sz val="8"/>
      <name val="Calibri"/>
      <family val="2"/>
      <scheme val="minor"/>
    </font>
    <font>
      <b/>
      <sz val="8"/>
      <color theme="1"/>
      <name val="Arial"/>
      <family val="2"/>
    </font>
    <font>
      <sz val="11"/>
      <name val="Calibri"/>
      <family val="2"/>
    </font>
    <font>
      <sz val="10"/>
      <color rgb="FF00B050"/>
      <name val="Arial Narrow"/>
      <family val="2"/>
    </font>
    <font>
      <b/>
      <sz val="10"/>
      <name val="Calibri"/>
      <family val="2"/>
      <scheme val="minor"/>
    </font>
    <font>
      <b/>
      <sz val="20"/>
      <color theme="1"/>
      <name val="Arial Narrow"/>
      <family val="2"/>
    </font>
  </fonts>
  <fills count="1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164" fontId="1" fillId="0" borderId="0" applyFont="0" applyFill="0" applyBorder="0" applyAlignment="0" applyProtection="0"/>
    <xf numFmtId="0" fontId="22" fillId="0" borderId="0"/>
    <xf numFmtId="0" fontId="23" fillId="0" borderId="0"/>
    <xf numFmtId="44" fontId="1" fillId="0" borderId="0" applyFont="0" applyFill="0" applyBorder="0" applyAlignment="0" applyProtection="0"/>
    <xf numFmtId="0" fontId="25" fillId="0" borderId="0"/>
    <xf numFmtId="0" fontId="1" fillId="0" borderId="0"/>
  </cellStyleXfs>
  <cellXfs count="116">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3"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0" xfId="0" applyFont="1" applyAlignment="1">
      <alignment horizontal="center" vertical="center" wrapText="1"/>
    </xf>
    <xf numFmtId="0" fontId="6" fillId="6" borderId="1" xfId="0" applyFont="1" applyFill="1" applyBorder="1" applyAlignment="1">
      <alignment horizontal="center" vertical="center" wrapText="1"/>
    </xf>
    <xf numFmtId="0" fontId="20" fillId="0" borderId="0" xfId="0" applyFont="1" applyAlignment="1">
      <alignment horizontal="center" vertical="center" wrapText="1"/>
    </xf>
    <xf numFmtId="0" fontId="4" fillId="7"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7" borderId="15" xfId="0" applyFont="1" applyFill="1" applyBorder="1" applyAlignment="1">
      <alignment horizontal="center" vertical="center" textRotation="90" wrapText="1"/>
    </xf>
    <xf numFmtId="0" fontId="13"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3" fillId="8"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3" fillId="0" borderId="1" xfId="0" applyFont="1" applyBorder="1" applyAlignment="1">
      <alignment vertical="center" wrapText="1"/>
    </xf>
    <xf numFmtId="0" fontId="19" fillId="8"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21" fillId="8" borderId="1" xfId="0" applyFont="1" applyFill="1" applyBorder="1" applyAlignment="1">
      <alignment vertical="center" wrapText="1"/>
    </xf>
    <xf numFmtId="0" fontId="6" fillId="8" borderId="1" xfId="0" applyFont="1" applyFill="1" applyBorder="1" applyAlignment="1">
      <alignment vertical="center" wrapText="1"/>
    </xf>
    <xf numFmtId="0" fontId="6" fillId="6" borderId="1" xfId="0" applyFont="1" applyFill="1" applyBorder="1" applyAlignment="1">
      <alignment vertical="center" wrapText="1"/>
    </xf>
    <xf numFmtId="0" fontId="21"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5" fillId="0" borderId="0" xfId="5"/>
    <xf numFmtId="0" fontId="25" fillId="10" borderId="1" xfId="5" applyFill="1" applyBorder="1" applyAlignment="1">
      <alignment horizontal="center"/>
    </xf>
    <xf numFmtId="0" fontId="30" fillId="13" borderId="1" xfId="0" applyFont="1" applyFill="1" applyBorder="1" applyAlignment="1">
      <alignment vertical="center" wrapText="1"/>
    </xf>
    <xf numFmtId="1" fontId="25"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2" fillId="14" borderId="1" xfId="6" applyFont="1" applyFill="1" applyBorder="1" applyAlignment="1">
      <alignment horizontal="center" vertical="center" wrapText="1"/>
    </xf>
    <xf numFmtId="0" fontId="28" fillId="11" borderId="1" xfId="0" applyFont="1" applyFill="1" applyBorder="1" applyAlignment="1">
      <alignment horizontal="left" vertical="center" wrapText="1"/>
    </xf>
    <xf numFmtId="0" fontId="29" fillId="12" borderId="1" xfId="0" applyFont="1" applyFill="1" applyBorder="1" applyAlignment="1">
      <alignment vertical="center" wrapText="1"/>
    </xf>
    <xf numFmtId="0" fontId="28" fillId="14" borderId="1" xfId="6"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33" fillId="0" borderId="0" xfId="0" applyFont="1" applyAlignment="1">
      <alignment horizontal="left" vertical="center" wrapText="1"/>
    </xf>
    <xf numFmtId="0" fontId="24" fillId="8"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27" fillId="0" borderId="1" xfId="5" applyFont="1" applyBorder="1" applyAlignment="1">
      <alignment horizontal="left" vertical="top"/>
    </xf>
    <xf numFmtId="0" fontId="26" fillId="10" borderId="1" xfId="5" applyFont="1" applyFill="1" applyBorder="1" applyAlignment="1">
      <alignment horizontal="center"/>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4"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3" fillId="3" borderId="13"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6" fillId="6"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cellXfs>
  <cellStyles count="7">
    <cellStyle name="Millares" xfId="1" builtinId="3"/>
    <cellStyle name="Moneda 2" xfId="4" xr:uid="{00000000-0005-0000-0000-000001000000}"/>
    <cellStyle name="Normal" xfId="0" builtinId="0"/>
    <cellStyle name="Normal 2" xfId="6" xr:uid="{FEA00B60-B86B-480D-875F-68203CB4C732}"/>
    <cellStyle name="Normal 2 2" xfId="2" xr:uid="{00000000-0005-0000-0000-000003000000}"/>
    <cellStyle name="Normal 2 2 2" xfId="5" xr:uid="{00000000-0005-0000-0000-000004000000}"/>
    <cellStyle name="Normal 3" xfId="3" xr:uid="{00000000-0005-0000-0000-000005000000}"/>
  </cellStyles>
  <dxfs count="26">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FF9999"/>
      <color rgb="FFC5E1FB"/>
      <color rgb="FFDFEFFD"/>
      <color rgb="FFB3C3E3"/>
      <color rgb="FFD2C3F9"/>
      <color rgb="FFEEE5F7"/>
      <color rgb="FFEF894B"/>
      <color rgb="FF6C0000"/>
      <color rgb="FFFF5353"/>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100</xdr:row>
      <xdr:rowOff>60854</xdr:rowOff>
    </xdr:from>
    <xdr:to>
      <xdr:col>18</xdr:col>
      <xdr:colOff>1014109</xdr:colOff>
      <xdr:row>190</xdr:row>
      <xdr:rowOff>2597</xdr:rowOff>
    </xdr:to>
    <xdr:pic>
      <xdr:nvPicPr>
        <xdr:cNvPr id="6" name="Imagen 5">
          <a:extLst>
            <a:ext uri="{FF2B5EF4-FFF2-40B4-BE49-F238E27FC236}">
              <a16:creationId xmlns:a16="http://schemas.microsoft.com/office/drawing/2014/main" id="{D0696897-08A5-4C38-874D-7000F7874922}"/>
            </a:ext>
          </a:extLst>
        </xdr:cNvPr>
        <xdr:cNvPicPr>
          <a:picLocks noChangeAspect="1"/>
        </xdr:cNvPicPr>
      </xdr:nvPicPr>
      <xdr:blipFill rotWithShape="1">
        <a:blip xmlns:r="http://schemas.openxmlformats.org/officeDocument/2006/relationships" r:embed="rId1"/>
        <a:srcRect l="46248" t="24742" r="4454" b="23168"/>
        <a:stretch/>
      </xdr:blipFill>
      <xdr:spPr>
        <a:xfrm>
          <a:off x="8382000" y="19634729"/>
          <a:ext cx="21002625" cy="127978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098DA41-1BDF-4545-9DFD-A7937E2A21C7}"/>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85A101-4735-4E01-8F20-25CE06CB5A41}"/>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78BC865-6B64-4C58-A73C-044A381E8B7D}"/>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56C98C-2C9F-4BC6-8385-10D6E99B6DDC}"/>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U10"/>
  <sheetViews>
    <sheetView showGridLines="0" tabSelected="1" topLeftCell="AI1" zoomScale="80" zoomScaleNormal="80" workbookViewId="0">
      <selection activeCell="AS10" sqref="AS10"/>
    </sheetView>
  </sheetViews>
  <sheetFormatPr baseColWidth="10" defaultColWidth="11.42578125" defaultRowHeight="12.75" x14ac:dyDescent="0.25"/>
  <cols>
    <col min="1" max="1" width="25.85546875" style="2" customWidth="1"/>
    <col min="2" max="2" width="29.85546875" style="2" customWidth="1"/>
    <col min="3" max="3" width="12.5703125" style="2" customWidth="1"/>
    <col min="4" max="4" width="20.42578125" style="2" customWidth="1"/>
    <col min="5" max="5" width="14.140625" style="2" customWidth="1"/>
    <col min="6" max="6" width="29.140625" style="2" customWidth="1"/>
    <col min="7" max="7" width="27" style="2" customWidth="1"/>
    <col min="8" max="8" width="27.5703125" style="2" customWidth="1"/>
    <col min="9" max="9" width="16.140625" style="2" customWidth="1"/>
    <col min="10" max="10" width="16.85546875" style="2" customWidth="1"/>
    <col min="11" max="11" width="16.85546875" style="2" hidden="1" customWidth="1"/>
    <col min="12" max="12" width="11.42578125" style="2" customWidth="1"/>
    <col min="13" max="13" width="15.7109375" style="2" customWidth="1"/>
    <col min="14" max="14" width="17" style="2" customWidth="1"/>
    <col min="15" max="15" width="15.85546875" style="2" customWidth="1"/>
    <col min="16" max="16" width="16.28515625" style="2" customWidth="1"/>
    <col min="17" max="17" width="32" style="2" customWidth="1"/>
    <col min="18" max="18" width="42.5703125" style="2" customWidth="1"/>
    <col min="19" max="19" width="31.85546875" style="2" customWidth="1"/>
    <col min="20" max="20" width="40.5703125" style="2" customWidth="1"/>
    <col min="21" max="26" width="9.5703125" style="2" customWidth="1"/>
    <col min="27" max="27" width="16.5703125" style="2" customWidth="1"/>
    <col min="28" max="28" width="8.140625" style="2" customWidth="1"/>
    <col min="29" max="29" width="20" style="2" customWidth="1"/>
    <col min="30" max="30" width="27.42578125" style="2" customWidth="1"/>
    <col min="31" max="31" width="13.7109375" style="2" customWidth="1"/>
    <col min="32" max="32" width="15.140625" style="2" customWidth="1"/>
    <col min="33" max="33" width="25.7109375" style="2" customWidth="1"/>
    <col min="34" max="35" width="15.42578125" style="2" customWidth="1"/>
    <col min="36" max="36" width="13.7109375" style="2" customWidth="1"/>
    <col min="37" max="37" width="12.42578125" style="2" customWidth="1"/>
    <col min="38" max="40" width="13.5703125" style="2" customWidth="1"/>
    <col min="41" max="41" width="14.85546875" style="2" customWidth="1"/>
    <col min="42" max="42" width="29.7109375" style="2" customWidth="1"/>
    <col min="43" max="43" width="29.85546875" style="2" customWidth="1"/>
    <col min="44" max="44" width="31.7109375" style="8" customWidth="1"/>
    <col min="45" max="45" width="47.5703125" style="2" customWidth="1"/>
    <col min="46" max="46" width="45.85546875" style="2" customWidth="1"/>
    <col min="47" max="47" width="49.28515625" style="2" customWidth="1"/>
    <col min="48" max="16384" width="11.42578125" style="2"/>
  </cols>
  <sheetData>
    <row r="2" spans="1:47" ht="26.25" customHeight="1" x14ac:dyDescent="0.25">
      <c r="A2" s="73" t="s">
        <v>345</v>
      </c>
      <c r="B2" s="73"/>
      <c r="C2" s="73"/>
      <c r="D2" s="73"/>
    </row>
    <row r="3" spans="1:47" ht="29.25" customHeight="1" x14ac:dyDescent="0.25">
      <c r="A3" s="74"/>
      <c r="B3" s="74"/>
      <c r="C3" s="74"/>
      <c r="D3" s="74"/>
      <c r="E3" s="74"/>
      <c r="G3" s="38"/>
    </row>
    <row r="4" spans="1:47" ht="127.5" customHeight="1" x14ac:dyDescent="0.25">
      <c r="A4" s="66" t="s">
        <v>0</v>
      </c>
      <c r="B4" s="66" t="s">
        <v>2</v>
      </c>
      <c r="C4" s="66" t="s">
        <v>3</v>
      </c>
      <c r="D4" s="66" t="s">
        <v>4</v>
      </c>
      <c r="E4" s="66" t="s">
        <v>5</v>
      </c>
      <c r="F4" s="67" t="s">
        <v>341</v>
      </c>
      <c r="G4" s="67" t="s">
        <v>342</v>
      </c>
      <c r="H4" s="67" t="s">
        <v>343</v>
      </c>
      <c r="I4" s="66" t="s">
        <v>241</v>
      </c>
      <c r="J4" s="68" t="s">
        <v>312</v>
      </c>
      <c r="K4" s="69" t="s">
        <v>313</v>
      </c>
      <c r="L4" s="66" t="s">
        <v>8</v>
      </c>
      <c r="M4" s="66" t="s">
        <v>9</v>
      </c>
      <c r="N4" s="66" t="s">
        <v>243</v>
      </c>
      <c r="O4" s="66" t="s">
        <v>244</v>
      </c>
      <c r="P4" s="67" t="s">
        <v>331</v>
      </c>
      <c r="Q4" s="67" t="s">
        <v>332</v>
      </c>
      <c r="R4" s="67" t="s">
        <v>333</v>
      </c>
      <c r="S4" s="70" t="s">
        <v>334</v>
      </c>
      <c r="T4" s="70" t="s">
        <v>335</v>
      </c>
      <c r="U4" s="71" t="s">
        <v>250</v>
      </c>
      <c r="V4" s="71" t="s">
        <v>251</v>
      </c>
      <c r="W4" s="71" t="s">
        <v>252</v>
      </c>
      <c r="X4" s="71" t="s">
        <v>253</v>
      </c>
      <c r="Y4" s="71" t="s">
        <v>254</v>
      </c>
      <c r="Z4" s="71" t="s">
        <v>255</v>
      </c>
      <c r="AA4" s="71" t="s">
        <v>274</v>
      </c>
      <c r="AB4" s="71" t="s">
        <v>83</v>
      </c>
      <c r="AC4" s="66" t="s">
        <v>256</v>
      </c>
      <c r="AD4" s="66" t="s">
        <v>257</v>
      </c>
      <c r="AE4" s="66" t="s">
        <v>219</v>
      </c>
      <c r="AF4" s="66" t="s">
        <v>258</v>
      </c>
      <c r="AG4" s="66" t="s">
        <v>282</v>
      </c>
      <c r="AH4" s="66" t="s">
        <v>260</v>
      </c>
      <c r="AI4" s="66" t="s">
        <v>261</v>
      </c>
      <c r="AJ4" s="66" t="s">
        <v>10</v>
      </c>
      <c r="AK4" s="66" t="s">
        <v>11</v>
      </c>
      <c r="AL4" s="66" t="s">
        <v>262</v>
      </c>
      <c r="AM4" s="66" t="s">
        <v>263</v>
      </c>
      <c r="AN4" s="66" t="s">
        <v>12</v>
      </c>
      <c r="AO4" s="66" t="s">
        <v>13</v>
      </c>
      <c r="AP4" s="67" t="s">
        <v>336</v>
      </c>
      <c r="AQ4" s="66" t="s">
        <v>15</v>
      </c>
      <c r="AR4" s="66" t="s">
        <v>16</v>
      </c>
      <c r="AS4" s="66" t="s">
        <v>280</v>
      </c>
      <c r="AT4" s="66" t="s">
        <v>281</v>
      </c>
      <c r="AU4" s="72" t="s">
        <v>344</v>
      </c>
    </row>
    <row r="5" spans="1:47" ht="151.5" customHeight="1" x14ac:dyDescent="0.25">
      <c r="A5" s="75" t="s">
        <v>19</v>
      </c>
      <c r="B5" s="48" t="s">
        <v>275</v>
      </c>
      <c r="C5" s="48" t="s">
        <v>67</v>
      </c>
      <c r="D5" s="48" t="s">
        <v>276</v>
      </c>
      <c r="E5" s="48" t="s">
        <v>24</v>
      </c>
      <c r="F5" s="48" t="s">
        <v>320</v>
      </c>
      <c r="G5" s="48" t="s">
        <v>173</v>
      </c>
      <c r="H5" s="50" t="s">
        <v>283</v>
      </c>
      <c r="I5" s="51" t="s">
        <v>70</v>
      </c>
      <c r="J5" s="61" t="str">
        <f>IF(K5&lt;6,"Moderado (3)",IF(K5&lt;12,"Mayor (4)","Catastrófico (5)"))</f>
        <v>Moderado (3)</v>
      </c>
      <c r="K5" s="62">
        <f>COUNTIF('Criterios impacto 1'!H2:H20,"SI")</f>
        <v>5</v>
      </c>
      <c r="L5" s="52" t="str">
        <f>IFERROR(VLOOKUP(CONCATENATE(I5,J5),Parámetro!$A$56:$B$80,2,FALSE),"-")</f>
        <v>Moderado (6)</v>
      </c>
      <c r="M5" s="53" t="s">
        <v>72</v>
      </c>
      <c r="N5" s="54" t="s">
        <v>277</v>
      </c>
      <c r="O5" s="15" t="s">
        <v>284</v>
      </c>
      <c r="P5" s="49" t="s">
        <v>315</v>
      </c>
      <c r="Q5" s="49" t="s">
        <v>322</v>
      </c>
      <c r="R5" s="15" t="s">
        <v>323</v>
      </c>
      <c r="S5" s="15" t="s">
        <v>324</v>
      </c>
      <c r="T5" s="63" t="s">
        <v>325</v>
      </c>
      <c r="U5" s="53">
        <v>15</v>
      </c>
      <c r="V5" s="53">
        <v>15</v>
      </c>
      <c r="W5" s="53">
        <v>15</v>
      </c>
      <c r="X5" s="53">
        <v>15</v>
      </c>
      <c r="Y5" s="53">
        <v>15</v>
      </c>
      <c r="Z5" s="53">
        <v>15</v>
      </c>
      <c r="AA5" s="53">
        <v>10</v>
      </c>
      <c r="AB5" s="53">
        <f t="shared" ref="AB5:AB6" si="0">SUM(U5:AA5)</f>
        <v>100</v>
      </c>
      <c r="AC5" s="53" t="s">
        <v>44</v>
      </c>
      <c r="AD5" s="53" t="s">
        <v>44</v>
      </c>
      <c r="AE5" s="53" t="str">
        <f>IFERROR(VLOOKUP(CONCATENATE(AC5,AD5),Parámetro!$A$2:$B$10,2,FALSE),"-")</f>
        <v>Fuerte</v>
      </c>
      <c r="AF5" s="53">
        <v>100</v>
      </c>
      <c r="AG5" s="53" t="s">
        <v>44</v>
      </c>
      <c r="AH5" s="53" t="s">
        <v>46</v>
      </c>
      <c r="AI5" s="53" t="s">
        <v>45</v>
      </c>
      <c r="AJ5" s="53">
        <v>2</v>
      </c>
      <c r="AK5" s="53">
        <v>0</v>
      </c>
      <c r="AL5" s="55" t="s">
        <v>80</v>
      </c>
      <c r="AM5" s="55" t="s">
        <v>62</v>
      </c>
      <c r="AN5" s="56" t="str">
        <f>IFERROR(VLOOKUP(CONCATENATE(AL5,AM5),Parámetro!$A$56:$B$80,2,FALSE),"-")</f>
        <v>Moderado (3)</v>
      </c>
      <c r="AO5" s="53" t="s">
        <v>34</v>
      </c>
      <c r="AP5" s="49" t="s">
        <v>326</v>
      </c>
      <c r="AQ5" s="63" t="s">
        <v>279</v>
      </c>
      <c r="AR5" s="47" t="s">
        <v>337</v>
      </c>
      <c r="AS5" s="48" t="s">
        <v>286</v>
      </c>
      <c r="AT5" s="75" t="s">
        <v>289</v>
      </c>
      <c r="AU5" s="49" t="s">
        <v>327</v>
      </c>
    </row>
    <row r="6" spans="1:47" ht="126.75" customHeight="1" x14ac:dyDescent="0.25">
      <c r="A6" s="75"/>
      <c r="B6" s="48" t="s">
        <v>275</v>
      </c>
      <c r="C6" s="48" t="s">
        <v>67</v>
      </c>
      <c r="D6" s="48" t="s">
        <v>276</v>
      </c>
      <c r="E6" s="48" t="s">
        <v>24</v>
      </c>
      <c r="F6" s="15" t="s">
        <v>321</v>
      </c>
      <c r="G6" s="49" t="s">
        <v>175</v>
      </c>
      <c r="H6" s="64" t="s">
        <v>172</v>
      </c>
      <c r="I6" s="51" t="s">
        <v>70</v>
      </c>
      <c r="J6" s="61" t="str">
        <f>IF(K6&lt;6,"Moderado (3)",IF(K6&lt;12,"Mayor (4)","Catastrófico (5)"))</f>
        <v>Moderado (3)</v>
      </c>
      <c r="K6" s="62">
        <f>COUNTIF('Criterios impacto 2'!H2:H20,"SI")</f>
        <v>3</v>
      </c>
      <c r="L6" s="58" t="str">
        <f>IFERROR(VLOOKUP(CONCATENATE(I6,J6),Parámetro!$A$56:$B$80,2,FALSE),"-")</f>
        <v>Moderado (6)</v>
      </c>
      <c r="M6" s="51" t="s">
        <v>72</v>
      </c>
      <c r="N6" s="57" t="s">
        <v>277</v>
      </c>
      <c r="O6" s="63" t="s">
        <v>278</v>
      </c>
      <c r="P6" s="63" t="s">
        <v>285</v>
      </c>
      <c r="Q6" s="49" t="s">
        <v>316</v>
      </c>
      <c r="R6" s="15" t="s">
        <v>317</v>
      </c>
      <c r="S6" s="48" t="s">
        <v>287</v>
      </c>
      <c r="T6" s="63" t="s">
        <v>318</v>
      </c>
      <c r="U6" s="53">
        <v>15</v>
      </c>
      <c r="V6" s="53">
        <v>15</v>
      </c>
      <c r="W6" s="53">
        <v>15</v>
      </c>
      <c r="X6" s="51">
        <v>15</v>
      </c>
      <c r="Y6" s="53">
        <v>15</v>
      </c>
      <c r="Z6" s="53">
        <v>15</v>
      </c>
      <c r="AA6" s="53">
        <v>10</v>
      </c>
      <c r="AB6" s="53">
        <f t="shared" si="0"/>
        <v>100</v>
      </c>
      <c r="AC6" s="53" t="s">
        <v>44</v>
      </c>
      <c r="AD6" s="53" t="s">
        <v>44</v>
      </c>
      <c r="AE6" s="53" t="str">
        <f>IFERROR(VLOOKUP(CONCATENATE(AC6,AD6),Parámetro!$A$2:$B$10,2,FALSE),"-")</f>
        <v>Fuerte</v>
      </c>
      <c r="AF6" s="53">
        <v>100</v>
      </c>
      <c r="AG6" s="53" t="s">
        <v>44</v>
      </c>
      <c r="AH6" s="53" t="s">
        <v>46</v>
      </c>
      <c r="AI6" s="53" t="s">
        <v>45</v>
      </c>
      <c r="AJ6" s="53">
        <v>2</v>
      </c>
      <c r="AK6" s="53">
        <v>0</v>
      </c>
      <c r="AL6" s="53" t="s">
        <v>80</v>
      </c>
      <c r="AM6" s="53" t="s">
        <v>62</v>
      </c>
      <c r="AN6" s="65" t="str">
        <f>IFERROR(VLOOKUP(CONCATENATE(AL6,AM6),Parámetro!$A$56:$B$80,2,FALSE),"-")</f>
        <v>Moderado (3)</v>
      </c>
      <c r="AO6" s="53" t="s">
        <v>34</v>
      </c>
      <c r="AP6" s="48" t="s">
        <v>328</v>
      </c>
      <c r="AQ6" s="63" t="s">
        <v>288</v>
      </c>
      <c r="AR6" s="47" t="s">
        <v>337</v>
      </c>
      <c r="AS6" s="63" t="s">
        <v>346</v>
      </c>
      <c r="AT6" s="75"/>
      <c r="AU6" s="48" t="s">
        <v>319</v>
      </c>
    </row>
    <row r="7" spans="1:47" ht="12.75" customHeight="1" x14ac:dyDescent="0.25"/>
    <row r="8" spans="1:47" x14ac:dyDescent="0.25">
      <c r="A8" s="77" t="s">
        <v>339</v>
      </c>
      <c r="B8" s="77"/>
      <c r="C8" s="77"/>
      <c r="D8" s="77"/>
      <c r="E8" s="77"/>
      <c r="F8" s="77"/>
      <c r="G8" s="77"/>
    </row>
    <row r="9" spans="1:47" ht="107.25" customHeight="1" x14ac:dyDescent="0.25">
      <c r="A9" s="15" t="s">
        <v>340</v>
      </c>
      <c r="B9" s="76" t="s">
        <v>338</v>
      </c>
      <c r="C9" s="76"/>
      <c r="D9" s="76"/>
      <c r="E9" s="76"/>
      <c r="F9" s="76"/>
      <c r="G9" s="76"/>
      <c r="O9" s="7"/>
    </row>
    <row r="10" spans="1:47" ht="89.25" customHeight="1" x14ac:dyDescent="0.25">
      <c r="A10" s="14" t="s">
        <v>329</v>
      </c>
      <c r="B10" s="75" t="s">
        <v>330</v>
      </c>
      <c r="C10" s="75"/>
      <c r="D10" s="75"/>
      <c r="E10" s="75"/>
      <c r="F10" s="75"/>
      <c r="G10" s="75"/>
      <c r="O10" s="7"/>
    </row>
  </sheetData>
  <mergeCells count="7">
    <mergeCell ref="A2:D2"/>
    <mergeCell ref="A3:E3"/>
    <mergeCell ref="A5:A6"/>
    <mergeCell ref="AT5:AT6"/>
    <mergeCell ref="B10:G10"/>
    <mergeCell ref="B9:G9"/>
    <mergeCell ref="A8:G8"/>
  </mergeCells>
  <conditionalFormatting sqref="L3 AN3 L5:L1048576 AN5:AN1048576">
    <cfRule type="containsText" dxfId="25" priority="16" operator="containsText" text="bajo">
      <formula>NOT(ISERROR(SEARCH("bajo",L3)))</formula>
    </cfRule>
    <cfRule type="containsText" dxfId="24" priority="17" operator="containsText" text="moderado">
      <formula>NOT(ISERROR(SEARCH("moderado",L3)))</formula>
    </cfRule>
    <cfRule type="containsText" dxfId="23" priority="18" operator="containsText" text="alto">
      <formula>NOT(ISERROR(SEARCH("alto",L3)))</formula>
    </cfRule>
    <cfRule type="containsText" dxfId="22" priority="19" operator="containsText" text="extremo">
      <formula>NOT(ISERROR(SEARCH("extremo",L3)))</formula>
    </cfRule>
  </conditionalFormatting>
  <conditionalFormatting sqref="K5">
    <cfRule type="containsText" dxfId="21" priority="2" operator="containsText" text="❌">
      <formula>NOT(ISERROR(SEARCH(("❌"),(K5))))</formula>
    </cfRule>
  </conditionalFormatting>
  <conditionalFormatting sqref="K6">
    <cfRule type="containsText" dxfId="20" priority="1" operator="containsText" text="❌">
      <formula>NOT(ISERROR(SEARCH(("❌"),(K6))))</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AO3 AO5:AO1048576</xm:sqref>
        </x14:dataValidation>
        <x14:dataValidation type="list" allowBlank="1" showInputMessage="1" showErrorMessage="1" xr:uid="{00000000-0002-0000-0300-000001000000}">
          <x14:formula1>
            <xm:f>Parámetro!$A$47:$A$51</xm:f>
          </x14:formula1>
          <xm:sqref>AM3 J7:K8 J11:K1048576 J3:K3 AM5:AM1048576</xm:sqref>
        </x14:dataValidation>
        <x14:dataValidation type="list" allowBlank="1" showInputMessage="1" showErrorMessage="1" xr:uid="{00000000-0002-0000-0300-000002000000}">
          <x14:formula1>
            <xm:f>Parámetro!$A$40:$A$44</xm:f>
          </x14:formula1>
          <xm:sqref>AL3 I3 I5:I8 I11:I1048576 AL5:AL1048576</xm:sqref>
        </x14:dataValidation>
        <x14:dataValidation type="list" allowBlank="1" showInputMessage="1" showErrorMessage="1" xr:uid="{00000000-0002-0000-0300-000003000000}">
          <x14:formula1>
            <xm:f>Parámetro!$G$2:$G$4</xm:f>
          </x14:formula1>
          <xm:sqref>AA3 AA5:AA1048576</xm:sqref>
        </x14:dataValidation>
        <x14:dataValidation type="list" allowBlank="1" showInputMessage="1" showErrorMessage="1" xr:uid="{00000000-0002-0000-0300-000004000000}">
          <x14:formula1>
            <xm:f>Parámetro!$F$2:$F$4</xm:f>
          </x14:formula1>
          <xm:sqref>X3 X5:X1048576</xm:sqref>
        </x14:dataValidation>
        <x14:dataValidation type="list" allowBlank="1" showInputMessage="1" showErrorMessage="1" xr:uid="{00000000-0002-0000-0300-000005000000}">
          <x14:formula1>
            <xm:f>Parámetro!$E$2:$E$3</xm:f>
          </x14:formula1>
          <xm:sqref>U3:W3 Y3:Z3 U5:W1048576 Y5:Z1048576</xm:sqref>
        </x14:dataValidation>
        <x14:dataValidation type="list" allowBlank="1" showInputMessage="1" showErrorMessage="1" xr:uid="{00000000-0002-0000-0300-000006000000}">
          <x14:formula1>
            <xm:f>Parámetro!$B$84:$B$86</xm:f>
          </x14:formula1>
          <xm:sqref>AI3 AI5:AI1048576</xm:sqref>
        </x14:dataValidation>
        <x14:dataValidation type="list" allowBlank="1" showInputMessage="1" showErrorMessage="1" xr:uid="{00000000-0002-0000-0300-000007000000}">
          <x14:formula1>
            <xm:f>Parámetro!$A$84:$A$85</xm:f>
          </x14:formula1>
          <xm:sqref>AH3 AH5:AH1048576</xm:sqref>
        </x14:dataValidation>
        <x14:dataValidation type="list" allowBlank="1" showInputMessage="1" showErrorMessage="1" xr:uid="{00000000-0002-0000-0300-000008000000}">
          <x14:formula1>
            <xm:f>Parámetro!$A$89:$A$90</xm:f>
          </x14:formula1>
          <xm:sqref>M3 M5:M1048576</xm:sqref>
        </x14:dataValidation>
        <x14:dataValidation type="list" allowBlank="1" showInputMessage="1" showErrorMessage="1" xr:uid="{00000000-0002-0000-0300-000009000000}">
          <x14:formula1>
            <xm:f>Parámetro!$A$118:$A$120</xm:f>
          </x14:formula1>
          <xm:sqref>AD3 AD5:AD1048576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9" sqref="H19"/>
    </sheetView>
  </sheetViews>
  <sheetFormatPr baseColWidth="10" defaultColWidth="11.42578125" defaultRowHeight="14.25" x14ac:dyDescent="0.2"/>
  <cols>
    <col min="1" max="16384" width="11.42578125" style="59"/>
  </cols>
  <sheetData>
    <row r="1" spans="1:12" ht="18" x14ac:dyDescent="0.25">
      <c r="A1" s="79" t="s">
        <v>290</v>
      </c>
      <c r="B1" s="79"/>
      <c r="C1" s="79"/>
      <c r="D1" s="79"/>
      <c r="E1" s="79"/>
      <c r="F1" s="79"/>
      <c r="G1" s="79"/>
      <c r="H1" s="79"/>
    </row>
    <row r="2" spans="1:12" x14ac:dyDescent="0.2">
      <c r="A2" s="78" t="s">
        <v>291</v>
      </c>
      <c r="B2" s="78"/>
      <c r="C2" s="78"/>
      <c r="D2" s="78"/>
      <c r="E2" s="78"/>
      <c r="F2" s="78"/>
      <c r="G2" s="78"/>
      <c r="H2" s="60" t="s">
        <v>294</v>
      </c>
    </row>
    <row r="3" spans="1:12" x14ac:dyDescent="0.2">
      <c r="A3" s="78" t="s">
        <v>293</v>
      </c>
      <c r="B3" s="78"/>
      <c r="C3" s="78"/>
      <c r="D3" s="78"/>
      <c r="E3" s="78"/>
      <c r="F3" s="78"/>
      <c r="G3" s="78"/>
      <c r="H3" s="60" t="s">
        <v>294</v>
      </c>
    </row>
    <row r="4" spans="1:12" x14ac:dyDescent="0.2">
      <c r="A4" s="78" t="s">
        <v>295</v>
      </c>
      <c r="B4" s="78"/>
      <c r="C4" s="78"/>
      <c r="D4" s="78"/>
      <c r="E4" s="78"/>
      <c r="F4" s="78"/>
      <c r="G4" s="78"/>
      <c r="H4" s="60" t="s">
        <v>294</v>
      </c>
    </row>
    <row r="5" spans="1:12" x14ac:dyDescent="0.2">
      <c r="A5" s="78" t="s">
        <v>296</v>
      </c>
      <c r="B5" s="78"/>
      <c r="C5" s="78"/>
      <c r="D5" s="78"/>
      <c r="E5" s="78"/>
      <c r="F5" s="78"/>
      <c r="G5" s="78"/>
      <c r="H5" s="60" t="s">
        <v>294</v>
      </c>
    </row>
    <row r="6" spans="1:12" x14ac:dyDescent="0.2">
      <c r="A6" s="78" t="s">
        <v>297</v>
      </c>
      <c r="B6" s="78"/>
      <c r="C6" s="78"/>
      <c r="D6" s="78"/>
      <c r="E6" s="78"/>
      <c r="F6" s="78"/>
      <c r="G6" s="78"/>
      <c r="H6" s="60" t="s">
        <v>294</v>
      </c>
    </row>
    <row r="7" spans="1:12" x14ac:dyDescent="0.2">
      <c r="A7" s="78" t="s">
        <v>298</v>
      </c>
      <c r="B7" s="78"/>
      <c r="C7" s="78"/>
      <c r="D7" s="78"/>
      <c r="E7" s="78"/>
      <c r="F7" s="78"/>
      <c r="G7" s="78"/>
      <c r="H7" s="60" t="s">
        <v>294</v>
      </c>
    </row>
    <row r="8" spans="1:12" x14ac:dyDescent="0.2">
      <c r="A8" s="78" t="s">
        <v>299</v>
      </c>
      <c r="B8" s="78"/>
      <c r="C8" s="78"/>
      <c r="D8" s="78"/>
      <c r="E8" s="78"/>
      <c r="F8" s="78"/>
      <c r="G8" s="78"/>
      <c r="H8" s="60" t="s">
        <v>294</v>
      </c>
    </row>
    <row r="9" spans="1:12" x14ac:dyDescent="0.2">
      <c r="A9" s="78" t="s">
        <v>300</v>
      </c>
      <c r="B9" s="78"/>
      <c r="C9" s="78"/>
      <c r="D9" s="78"/>
      <c r="E9" s="78"/>
      <c r="F9" s="78"/>
      <c r="G9" s="78"/>
      <c r="H9" s="60" t="s">
        <v>294</v>
      </c>
    </row>
    <row r="10" spans="1:12" x14ac:dyDescent="0.2">
      <c r="A10" s="78" t="s">
        <v>301</v>
      </c>
      <c r="B10" s="78"/>
      <c r="C10" s="78"/>
      <c r="D10" s="78"/>
      <c r="E10" s="78"/>
      <c r="F10" s="78"/>
      <c r="G10" s="78"/>
      <c r="H10" s="60" t="s">
        <v>294</v>
      </c>
    </row>
    <row r="11" spans="1:12" x14ac:dyDescent="0.2">
      <c r="A11" s="78" t="s">
        <v>302</v>
      </c>
      <c r="B11" s="78"/>
      <c r="C11" s="78"/>
      <c r="D11" s="78"/>
      <c r="E11" s="78"/>
      <c r="F11" s="78"/>
      <c r="G11" s="78"/>
      <c r="H11" s="60" t="s">
        <v>292</v>
      </c>
    </row>
    <row r="12" spans="1:12" x14ac:dyDescent="0.2">
      <c r="A12" s="78" t="s">
        <v>303</v>
      </c>
      <c r="B12" s="78"/>
      <c r="C12" s="78"/>
      <c r="D12" s="78"/>
      <c r="E12" s="78"/>
      <c r="F12" s="78"/>
      <c r="G12" s="78"/>
      <c r="H12" s="60" t="s">
        <v>292</v>
      </c>
    </row>
    <row r="13" spans="1:12" x14ac:dyDescent="0.2">
      <c r="A13" s="78" t="s">
        <v>304</v>
      </c>
      <c r="B13" s="78"/>
      <c r="C13" s="78"/>
      <c r="D13" s="78"/>
      <c r="E13" s="78"/>
      <c r="F13" s="78"/>
      <c r="G13" s="78"/>
      <c r="H13" s="60" t="s">
        <v>292</v>
      </c>
      <c r="L13" s="59" t="s">
        <v>292</v>
      </c>
    </row>
    <row r="14" spans="1:12" x14ac:dyDescent="0.2">
      <c r="A14" s="78" t="s">
        <v>305</v>
      </c>
      <c r="B14" s="78"/>
      <c r="C14" s="78"/>
      <c r="D14" s="78"/>
      <c r="E14" s="78"/>
      <c r="F14" s="78"/>
      <c r="G14" s="78"/>
      <c r="H14" s="60" t="s">
        <v>294</v>
      </c>
      <c r="L14" s="59" t="s">
        <v>294</v>
      </c>
    </row>
    <row r="15" spans="1:12" x14ac:dyDescent="0.2">
      <c r="A15" s="78" t="s">
        <v>306</v>
      </c>
      <c r="B15" s="78"/>
      <c r="C15" s="78"/>
      <c r="D15" s="78"/>
      <c r="E15" s="78"/>
      <c r="F15" s="78"/>
      <c r="G15" s="78"/>
      <c r="H15" s="60" t="s">
        <v>294</v>
      </c>
    </row>
    <row r="16" spans="1:12" x14ac:dyDescent="0.2">
      <c r="A16" s="78" t="s">
        <v>314</v>
      </c>
      <c r="B16" s="78"/>
      <c r="C16" s="78"/>
      <c r="D16" s="78"/>
      <c r="E16" s="78"/>
      <c r="F16" s="78"/>
      <c r="G16" s="78"/>
      <c r="H16" s="60" t="s">
        <v>294</v>
      </c>
    </row>
    <row r="17" spans="1:8" x14ac:dyDescent="0.2">
      <c r="A17" s="78" t="s">
        <v>308</v>
      </c>
      <c r="B17" s="78"/>
      <c r="C17" s="78"/>
      <c r="D17" s="78"/>
      <c r="E17" s="78"/>
      <c r="F17" s="78"/>
      <c r="G17" s="78"/>
      <c r="H17" s="60" t="s">
        <v>294</v>
      </c>
    </row>
    <row r="18" spans="1:8" x14ac:dyDescent="0.2">
      <c r="A18" s="78" t="s">
        <v>309</v>
      </c>
      <c r="B18" s="78"/>
      <c r="C18" s="78"/>
      <c r="D18" s="78"/>
      <c r="E18" s="78"/>
      <c r="F18" s="78"/>
      <c r="G18" s="78"/>
      <c r="H18" s="60" t="s">
        <v>294</v>
      </c>
    </row>
    <row r="19" spans="1:8" x14ac:dyDescent="0.2">
      <c r="A19" s="78" t="s">
        <v>310</v>
      </c>
      <c r="B19" s="78"/>
      <c r="C19" s="78"/>
      <c r="D19" s="78"/>
      <c r="E19" s="78"/>
      <c r="F19" s="78"/>
      <c r="G19" s="78"/>
      <c r="H19" s="60" t="s">
        <v>294</v>
      </c>
    </row>
    <row r="20" spans="1:8" x14ac:dyDescent="0.2">
      <c r="A20" s="78" t="s">
        <v>311</v>
      </c>
      <c r="B20" s="78"/>
      <c r="C20" s="78"/>
      <c r="D20" s="78"/>
      <c r="E20" s="78"/>
      <c r="F20" s="78"/>
      <c r="G20" s="78"/>
      <c r="H20" s="60" t="s">
        <v>294</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H15" sqref="H15"/>
    </sheetView>
  </sheetViews>
  <sheetFormatPr baseColWidth="10" defaultColWidth="11.42578125" defaultRowHeight="14.25" x14ac:dyDescent="0.2"/>
  <cols>
    <col min="1" max="16384" width="11.42578125" style="59"/>
  </cols>
  <sheetData>
    <row r="1" spans="1:12" ht="18" x14ac:dyDescent="0.25">
      <c r="A1" s="79" t="s">
        <v>290</v>
      </c>
      <c r="B1" s="79"/>
      <c r="C1" s="79"/>
      <c r="D1" s="79"/>
      <c r="E1" s="79"/>
      <c r="F1" s="79"/>
      <c r="G1" s="79"/>
      <c r="H1" s="79"/>
    </row>
    <row r="2" spans="1:12" x14ac:dyDescent="0.2">
      <c r="A2" s="78" t="s">
        <v>291</v>
      </c>
      <c r="B2" s="78"/>
      <c r="C2" s="78"/>
      <c r="D2" s="78"/>
      <c r="E2" s="78"/>
      <c r="F2" s="78"/>
      <c r="G2" s="78"/>
      <c r="H2" s="60" t="s">
        <v>294</v>
      </c>
    </row>
    <row r="3" spans="1:12" x14ac:dyDescent="0.2">
      <c r="A3" s="78" t="s">
        <v>293</v>
      </c>
      <c r="B3" s="78"/>
      <c r="C3" s="78"/>
      <c r="D3" s="78"/>
      <c r="E3" s="78"/>
      <c r="F3" s="78"/>
      <c r="G3" s="78"/>
      <c r="H3" s="60" t="s">
        <v>294</v>
      </c>
    </row>
    <row r="4" spans="1:12" x14ac:dyDescent="0.2">
      <c r="A4" s="78" t="s">
        <v>295</v>
      </c>
      <c r="B4" s="78"/>
      <c r="C4" s="78"/>
      <c r="D4" s="78"/>
      <c r="E4" s="78"/>
      <c r="F4" s="78"/>
      <c r="G4" s="78"/>
      <c r="H4" s="60" t="s">
        <v>294</v>
      </c>
    </row>
    <row r="5" spans="1:12" x14ac:dyDescent="0.2">
      <c r="A5" s="78" t="s">
        <v>296</v>
      </c>
      <c r="B5" s="78"/>
      <c r="C5" s="78"/>
      <c r="D5" s="78"/>
      <c r="E5" s="78"/>
      <c r="F5" s="78"/>
      <c r="G5" s="78"/>
      <c r="H5" s="60" t="s">
        <v>294</v>
      </c>
    </row>
    <row r="6" spans="1:12" x14ac:dyDescent="0.2">
      <c r="A6" s="78" t="s">
        <v>297</v>
      </c>
      <c r="B6" s="78"/>
      <c r="C6" s="78"/>
      <c r="D6" s="78"/>
      <c r="E6" s="78"/>
      <c r="F6" s="78"/>
      <c r="G6" s="78"/>
      <c r="H6" s="60" t="s">
        <v>294</v>
      </c>
    </row>
    <row r="7" spans="1:12" x14ac:dyDescent="0.2">
      <c r="A7" s="78" t="s">
        <v>298</v>
      </c>
      <c r="B7" s="78"/>
      <c r="C7" s="78"/>
      <c r="D7" s="78"/>
      <c r="E7" s="78"/>
      <c r="F7" s="78"/>
      <c r="G7" s="78"/>
      <c r="H7" s="60" t="s">
        <v>292</v>
      </c>
    </row>
    <row r="8" spans="1:12" x14ac:dyDescent="0.2">
      <c r="A8" s="78" t="s">
        <v>299</v>
      </c>
      <c r="B8" s="78"/>
      <c r="C8" s="78"/>
      <c r="D8" s="78"/>
      <c r="E8" s="78"/>
      <c r="F8" s="78"/>
      <c r="G8" s="78"/>
      <c r="H8" s="60" t="s">
        <v>294</v>
      </c>
    </row>
    <row r="9" spans="1:12" x14ac:dyDescent="0.2">
      <c r="A9" s="78" t="s">
        <v>300</v>
      </c>
      <c r="B9" s="78"/>
      <c r="C9" s="78"/>
      <c r="D9" s="78"/>
      <c r="E9" s="78"/>
      <c r="F9" s="78"/>
      <c r="G9" s="78"/>
      <c r="H9" s="60" t="s">
        <v>294</v>
      </c>
    </row>
    <row r="10" spans="1:12" x14ac:dyDescent="0.2">
      <c r="A10" s="78" t="s">
        <v>301</v>
      </c>
      <c r="B10" s="78"/>
      <c r="C10" s="78"/>
      <c r="D10" s="78"/>
      <c r="E10" s="78"/>
      <c r="F10" s="78"/>
      <c r="G10" s="78"/>
      <c r="H10" s="60" t="s">
        <v>294</v>
      </c>
    </row>
    <row r="11" spans="1:12" x14ac:dyDescent="0.2">
      <c r="A11" s="78" t="s">
        <v>302</v>
      </c>
      <c r="B11" s="78"/>
      <c r="C11" s="78"/>
      <c r="D11" s="78"/>
      <c r="E11" s="78"/>
      <c r="F11" s="78"/>
      <c r="G11" s="78"/>
      <c r="H11" s="60" t="s">
        <v>292</v>
      </c>
    </row>
    <row r="12" spans="1:12" x14ac:dyDescent="0.2">
      <c r="A12" s="78" t="s">
        <v>303</v>
      </c>
      <c r="B12" s="78"/>
      <c r="C12" s="78"/>
      <c r="D12" s="78"/>
      <c r="E12" s="78"/>
      <c r="F12" s="78"/>
      <c r="G12" s="78"/>
      <c r="H12" s="60" t="s">
        <v>292</v>
      </c>
    </row>
    <row r="13" spans="1:12" x14ac:dyDescent="0.2">
      <c r="A13" s="78" t="s">
        <v>304</v>
      </c>
      <c r="B13" s="78"/>
      <c r="C13" s="78"/>
      <c r="D13" s="78"/>
      <c r="E13" s="78"/>
      <c r="F13" s="78"/>
      <c r="G13" s="78"/>
      <c r="H13" s="60" t="s">
        <v>292</v>
      </c>
      <c r="L13" s="59" t="s">
        <v>292</v>
      </c>
    </row>
    <row r="14" spans="1:12" x14ac:dyDescent="0.2">
      <c r="A14" s="78" t="s">
        <v>305</v>
      </c>
      <c r="B14" s="78"/>
      <c r="C14" s="78"/>
      <c r="D14" s="78"/>
      <c r="E14" s="78"/>
      <c r="F14" s="78"/>
      <c r="G14" s="78"/>
      <c r="H14" s="60" t="s">
        <v>292</v>
      </c>
      <c r="L14" s="59" t="s">
        <v>294</v>
      </c>
    </row>
    <row r="15" spans="1:12" x14ac:dyDescent="0.2">
      <c r="A15" s="78" t="s">
        <v>306</v>
      </c>
      <c r="B15" s="78"/>
      <c r="C15" s="78"/>
      <c r="D15" s="78"/>
      <c r="E15" s="78"/>
      <c r="F15" s="78"/>
      <c r="G15" s="78"/>
      <c r="H15" s="60" t="s">
        <v>294</v>
      </c>
    </row>
    <row r="16" spans="1:12" x14ac:dyDescent="0.2">
      <c r="A16" s="78" t="s">
        <v>307</v>
      </c>
      <c r="B16" s="78"/>
      <c r="C16" s="78"/>
      <c r="D16" s="78"/>
      <c r="E16" s="78"/>
      <c r="F16" s="78"/>
      <c r="G16" s="78"/>
      <c r="H16" s="60" t="s">
        <v>294</v>
      </c>
    </row>
    <row r="17" spans="1:8" x14ac:dyDescent="0.2">
      <c r="A17" s="78" t="s">
        <v>308</v>
      </c>
      <c r="B17" s="78"/>
      <c r="C17" s="78"/>
      <c r="D17" s="78"/>
      <c r="E17" s="78"/>
      <c r="F17" s="78"/>
      <c r="G17" s="78"/>
      <c r="H17" s="60" t="s">
        <v>294</v>
      </c>
    </row>
    <row r="18" spans="1:8" x14ac:dyDescent="0.2">
      <c r="A18" s="78" t="s">
        <v>309</v>
      </c>
      <c r="B18" s="78"/>
      <c r="C18" s="78"/>
      <c r="D18" s="78"/>
      <c r="E18" s="78"/>
      <c r="F18" s="78"/>
      <c r="G18" s="78"/>
      <c r="H18" s="60" t="s">
        <v>294</v>
      </c>
    </row>
    <row r="19" spans="1:8" x14ac:dyDescent="0.2">
      <c r="A19" s="78" t="s">
        <v>310</v>
      </c>
      <c r="B19" s="78"/>
      <c r="C19" s="78"/>
      <c r="D19" s="78"/>
      <c r="E19" s="78"/>
      <c r="F19" s="78"/>
      <c r="G19" s="78"/>
      <c r="H19" s="60" t="s">
        <v>294</v>
      </c>
    </row>
    <row r="20" spans="1:8" x14ac:dyDescent="0.2">
      <c r="A20" s="78" t="s">
        <v>311</v>
      </c>
      <c r="B20" s="78"/>
      <c r="C20" s="78"/>
      <c r="D20" s="78"/>
      <c r="E20" s="78"/>
      <c r="F20" s="78"/>
      <c r="G20" s="78"/>
      <c r="H20" s="60" t="s">
        <v>294</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0"/>
  <sheetViews>
    <sheetView workbookViewId="0"/>
  </sheetViews>
  <sheetFormatPr baseColWidth="10" defaultRowHeight="15" x14ac:dyDescent="0.25"/>
  <cols>
    <col min="1" max="1" width="36.7109375" bestFit="1" customWidth="1"/>
    <col min="2" max="2" width="14.7109375" bestFit="1" customWidth="1"/>
  </cols>
  <sheetData>
    <row r="1" spans="1:7" x14ac:dyDescent="0.25">
      <c r="A1" s="3" t="s">
        <v>84</v>
      </c>
    </row>
    <row r="2" spans="1:7" x14ac:dyDescent="0.25">
      <c r="A2" t="s">
        <v>85</v>
      </c>
      <c r="B2" t="s">
        <v>44</v>
      </c>
      <c r="E2">
        <v>15</v>
      </c>
      <c r="F2">
        <v>15</v>
      </c>
      <c r="G2">
        <v>10</v>
      </c>
    </row>
    <row r="3" spans="1:7" x14ac:dyDescent="0.25">
      <c r="A3" t="s">
        <v>86</v>
      </c>
      <c r="B3" t="s">
        <v>43</v>
      </c>
      <c r="E3">
        <v>0</v>
      </c>
      <c r="F3">
        <v>10</v>
      </c>
      <c r="G3">
        <v>5</v>
      </c>
    </row>
    <row r="4" spans="1:7" x14ac:dyDescent="0.25">
      <c r="A4" t="s">
        <v>87</v>
      </c>
      <c r="B4" t="s">
        <v>31</v>
      </c>
      <c r="F4">
        <v>0</v>
      </c>
      <c r="G4">
        <v>0</v>
      </c>
    </row>
    <row r="5" spans="1:7" x14ac:dyDescent="0.25">
      <c r="A5" s="1" t="s">
        <v>88</v>
      </c>
      <c r="B5" t="s">
        <v>43</v>
      </c>
    </row>
    <row r="6" spans="1:7" x14ac:dyDescent="0.25">
      <c r="A6" t="s">
        <v>89</v>
      </c>
      <c r="B6" t="s">
        <v>43</v>
      </c>
    </row>
    <row r="7" spans="1:7" x14ac:dyDescent="0.25">
      <c r="A7" s="1" t="s">
        <v>90</v>
      </c>
      <c r="B7" t="s">
        <v>31</v>
      </c>
    </row>
    <row r="8" spans="1:7" x14ac:dyDescent="0.25">
      <c r="A8" t="s">
        <v>91</v>
      </c>
      <c r="B8" t="s">
        <v>31</v>
      </c>
    </row>
    <row r="9" spans="1:7" x14ac:dyDescent="0.25">
      <c r="A9" s="1" t="s">
        <v>92</v>
      </c>
      <c r="B9" t="s">
        <v>31</v>
      </c>
    </row>
    <row r="10" spans="1:7" x14ac:dyDescent="0.25">
      <c r="A10" t="s">
        <v>93</v>
      </c>
      <c r="B10" t="s">
        <v>31</v>
      </c>
    </row>
    <row r="12" spans="1:7" x14ac:dyDescent="0.25">
      <c r="A12" s="3" t="s">
        <v>10</v>
      </c>
    </row>
    <row r="13" spans="1:7" x14ac:dyDescent="0.25">
      <c r="A13" t="s">
        <v>94</v>
      </c>
      <c r="B13">
        <v>2</v>
      </c>
    </row>
    <row r="14" spans="1:7" x14ac:dyDescent="0.25">
      <c r="A14" t="s">
        <v>95</v>
      </c>
      <c r="B14">
        <v>2</v>
      </c>
    </row>
    <row r="15" spans="1:7" x14ac:dyDescent="0.25">
      <c r="A15" t="s">
        <v>96</v>
      </c>
      <c r="B15">
        <v>2</v>
      </c>
    </row>
    <row r="16" spans="1:7" x14ac:dyDescent="0.25">
      <c r="A16" t="s">
        <v>97</v>
      </c>
      <c r="B16">
        <v>0</v>
      </c>
    </row>
    <row r="17" spans="1:2" x14ac:dyDescent="0.25">
      <c r="A17" t="s">
        <v>98</v>
      </c>
      <c r="B17">
        <v>1</v>
      </c>
    </row>
    <row r="18" spans="1:2" x14ac:dyDescent="0.25">
      <c r="A18" t="s">
        <v>99</v>
      </c>
      <c r="B18">
        <v>1</v>
      </c>
    </row>
    <row r="19" spans="1:2" x14ac:dyDescent="0.25">
      <c r="A19" t="s">
        <v>100</v>
      </c>
      <c r="B19">
        <v>1</v>
      </c>
    </row>
    <row r="20" spans="1:2" x14ac:dyDescent="0.25">
      <c r="A20" t="s">
        <v>101</v>
      </c>
      <c r="B20">
        <v>0</v>
      </c>
    </row>
    <row r="21" spans="1:2" x14ac:dyDescent="0.25">
      <c r="A21" t="s">
        <v>102</v>
      </c>
      <c r="B21">
        <v>0</v>
      </c>
    </row>
    <row r="22" spans="1:2" x14ac:dyDescent="0.25">
      <c r="A22" t="s">
        <v>103</v>
      </c>
      <c r="B22">
        <v>0</v>
      </c>
    </row>
    <row r="23" spans="1:2" x14ac:dyDescent="0.25">
      <c r="A23" t="s">
        <v>104</v>
      </c>
      <c r="B23">
        <v>0</v>
      </c>
    </row>
    <row r="24" spans="1:2" x14ac:dyDescent="0.25">
      <c r="A24" t="s">
        <v>105</v>
      </c>
      <c r="B24">
        <v>0</v>
      </c>
    </row>
    <row r="26" spans="1:2" x14ac:dyDescent="0.25">
      <c r="A26" s="3" t="s">
        <v>11</v>
      </c>
    </row>
    <row r="27" spans="1:2" x14ac:dyDescent="0.25">
      <c r="A27" t="s">
        <v>94</v>
      </c>
      <c r="B27">
        <v>2</v>
      </c>
    </row>
    <row r="28" spans="1:2" x14ac:dyDescent="0.25">
      <c r="A28" t="s">
        <v>95</v>
      </c>
      <c r="B28">
        <v>1</v>
      </c>
    </row>
    <row r="29" spans="1:2" x14ac:dyDescent="0.25">
      <c r="A29" t="s">
        <v>96</v>
      </c>
      <c r="B29">
        <v>0</v>
      </c>
    </row>
    <row r="30" spans="1:2" x14ac:dyDescent="0.25">
      <c r="A30" t="s">
        <v>97</v>
      </c>
      <c r="B30">
        <v>2</v>
      </c>
    </row>
    <row r="31" spans="1:2" x14ac:dyDescent="0.25">
      <c r="A31" t="s">
        <v>98</v>
      </c>
      <c r="B31">
        <v>1</v>
      </c>
    </row>
    <row r="32" spans="1:2" x14ac:dyDescent="0.25">
      <c r="A32" t="s">
        <v>99</v>
      </c>
      <c r="B32">
        <v>0</v>
      </c>
    </row>
    <row r="33" spans="1:2" x14ac:dyDescent="0.25">
      <c r="A33" t="s">
        <v>100</v>
      </c>
      <c r="B33">
        <v>0</v>
      </c>
    </row>
    <row r="34" spans="1:2" x14ac:dyDescent="0.25">
      <c r="A34" t="s">
        <v>101</v>
      </c>
      <c r="B34">
        <v>1</v>
      </c>
    </row>
    <row r="35" spans="1:2" x14ac:dyDescent="0.25">
      <c r="A35" t="s">
        <v>102</v>
      </c>
      <c r="B35">
        <v>0</v>
      </c>
    </row>
    <row r="36" spans="1:2" x14ac:dyDescent="0.25">
      <c r="A36" t="s">
        <v>103</v>
      </c>
      <c r="B36">
        <v>0</v>
      </c>
    </row>
    <row r="37" spans="1:2" x14ac:dyDescent="0.25">
      <c r="A37" t="s">
        <v>104</v>
      </c>
      <c r="B37">
        <v>0</v>
      </c>
    </row>
    <row r="38" spans="1:2" x14ac:dyDescent="0.25">
      <c r="A38" t="s">
        <v>105</v>
      </c>
      <c r="B38">
        <v>0</v>
      </c>
    </row>
    <row r="40" spans="1:2" x14ac:dyDescent="0.25">
      <c r="A40" t="s">
        <v>27</v>
      </c>
    </row>
    <row r="41" spans="1:2" x14ac:dyDescent="0.25">
      <c r="A41" t="s">
        <v>32</v>
      </c>
    </row>
    <row r="42" spans="1:2" x14ac:dyDescent="0.25">
      <c r="A42" t="s">
        <v>106</v>
      </c>
    </row>
    <row r="43" spans="1:2" x14ac:dyDescent="0.25">
      <c r="A43" t="s">
        <v>70</v>
      </c>
    </row>
    <row r="44" spans="1:2" x14ac:dyDescent="0.25">
      <c r="A44" t="s">
        <v>80</v>
      </c>
    </row>
    <row r="47" spans="1:2" x14ac:dyDescent="0.25">
      <c r="A47" t="s">
        <v>107</v>
      </c>
    </row>
    <row r="48" spans="1:2" x14ac:dyDescent="0.25">
      <c r="A48" t="s">
        <v>28</v>
      </c>
    </row>
    <row r="49" spans="1:2" x14ac:dyDescent="0.25">
      <c r="A49" t="s">
        <v>62</v>
      </c>
    </row>
    <row r="50" spans="1:2" x14ac:dyDescent="0.25">
      <c r="A50" t="s">
        <v>108</v>
      </c>
    </row>
    <row r="51" spans="1:2" x14ac:dyDescent="0.25">
      <c r="A51" t="s">
        <v>109</v>
      </c>
    </row>
    <row r="55" spans="1:2" x14ac:dyDescent="0.25">
      <c r="A55" s="3" t="s">
        <v>110</v>
      </c>
    </row>
    <row r="56" spans="1:2" x14ac:dyDescent="0.25">
      <c r="A56" t="s">
        <v>111</v>
      </c>
      <c r="B56" t="s">
        <v>112</v>
      </c>
    </row>
    <row r="57" spans="1:2" x14ac:dyDescent="0.25">
      <c r="A57" t="s">
        <v>113</v>
      </c>
      <c r="B57" t="s">
        <v>114</v>
      </c>
    </row>
    <row r="58" spans="1:2" x14ac:dyDescent="0.25">
      <c r="A58" t="s">
        <v>115</v>
      </c>
      <c r="B58" t="s">
        <v>62</v>
      </c>
    </row>
    <row r="59" spans="1:2" x14ac:dyDescent="0.25">
      <c r="A59" t="s">
        <v>116</v>
      </c>
      <c r="B59" t="s">
        <v>117</v>
      </c>
    </row>
    <row r="60" spans="1:2" x14ac:dyDescent="0.25">
      <c r="A60" t="s">
        <v>118</v>
      </c>
      <c r="B60" t="s">
        <v>119</v>
      </c>
    </row>
    <row r="61" spans="1:2" x14ac:dyDescent="0.25">
      <c r="A61" t="s">
        <v>120</v>
      </c>
      <c r="B61" t="s">
        <v>114</v>
      </c>
    </row>
    <row r="62" spans="1:2" x14ac:dyDescent="0.25">
      <c r="A62" t="s">
        <v>121</v>
      </c>
      <c r="B62" t="s">
        <v>122</v>
      </c>
    </row>
    <row r="63" spans="1:2" x14ac:dyDescent="0.25">
      <c r="A63" t="s">
        <v>123</v>
      </c>
      <c r="B63" t="s">
        <v>124</v>
      </c>
    </row>
    <row r="64" spans="1:2" x14ac:dyDescent="0.25">
      <c r="A64" t="s">
        <v>125</v>
      </c>
      <c r="B64" t="s">
        <v>71</v>
      </c>
    </row>
    <row r="65" spans="1:2" x14ac:dyDescent="0.25">
      <c r="A65" t="s">
        <v>126</v>
      </c>
      <c r="B65" t="s">
        <v>127</v>
      </c>
    </row>
    <row r="66" spans="1:2" x14ac:dyDescent="0.25">
      <c r="A66" t="s">
        <v>128</v>
      </c>
      <c r="B66" t="s">
        <v>129</v>
      </c>
    </row>
    <row r="67" spans="1:2" x14ac:dyDescent="0.25">
      <c r="A67" t="s">
        <v>130</v>
      </c>
      <c r="B67" t="s">
        <v>124</v>
      </c>
    </row>
    <row r="68" spans="1:2" x14ac:dyDescent="0.25">
      <c r="A68" t="s">
        <v>131</v>
      </c>
      <c r="B68" t="s">
        <v>132</v>
      </c>
    </row>
    <row r="69" spans="1:2" x14ac:dyDescent="0.25">
      <c r="A69" t="s">
        <v>133</v>
      </c>
      <c r="B69" t="s">
        <v>134</v>
      </c>
    </row>
    <row r="70" spans="1:2" x14ac:dyDescent="0.25">
      <c r="A70" t="s">
        <v>135</v>
      </c>
      <c r="B70" t="s">
        <v>63</v>
      </c>
    </row>
    <row r="71" spans="1:2" x14ac:dyDescent="0.25">
      <c r="A71" t="s">
        <v>136</v>
      </c>
      <c r="B71" t="s">
        <v>137</v>
      </c>
    </row>
    <row r="72" spans="1:2" x14ac:dyDescent="0.25">
      <c r="A72" t="s">
        <v>138</v>
      </c>
      <c r="B72" t="s">
        <v>71</v>
      </c>
    </row>
    <row r="73" spans="1:2" x14ac:dyDescent="0.25">
      <c r="A73" t="s">
        <v>139</v>
      </c>
      <c r="B73" t="s">
        <v>140</v>
      </c>
    </row>
    <row r="74" spans="1:2" x14ac:dyDescent="0.25">
      <c r="A74" t="s">
        <v>141</v>
      </c>
      <c r="B74" t="s">
        <v>33</v>
      </c>
    </row>
    <row r="75" spans="1:2" x14ac:dyDescent="0.25">
      <c r="A75" t="s">
        <v>142</v>
      </c>
      <c r="B75" t="s">
        <v>29</v>
      </c>
    </row>
    <row r="76" spans="1:2" x14ac:dyDescent="0.25">
      <c r="A76" t="s">
        <v>143</v>
      </c>
      <c r="B76" t="s">
        <v>119</v>
      </c>
    </row>
    <row r="77" spans="1:2" x14ac:dyDescent="0.25">
      <c r="A77" t="s">
        <v>144</v>
      </c>
      <c r="B77" t="s">
        <v>145</v>
      </c>
    </row>
    <row r="78" spans="1:2" x14ac:dyDescent="0.25">
      <c r="A78" t="s">
        <v>146</v>
      </c>
      <c r="B78" t="s">
        <v>63</v>
      </c>
    </row>
    <row r="79" spans="1:2" x14ac:dyDescent="0.25">
      <c r="A79" t="s">
        <v>147</v>
      </c>
      <c r="B79" t="s">
        <v>29</v>
      </c>
    </row>
    <row r="80" spans="1:2" x14ac:dyDescent="0.25">
      <c r="A80" t="s">
        <v>148</v>
      </c>
      <c r="B80" t="s">
        <v>149</v>
      </c>
    </row>
    <row r="83" spans="1:2" ht="60" x14ac:dyDescent="0.25">
      <c r="A83" s="4" t="s">
        <v>82</v>
      </c>
      <c r="B83" s="4" t="s">
        <v>150</v>
      </c>
    </row>
    <row r="84" spans="1:2" x14ac:dyDescent="0.25">
      <c r="A84" s="1" t="s">
        <v>46</v>
      </c>
      <c r="B84" t="s">
        <v>46</v>
      </c>
    </row>
    <row r="85" spans="1:2" x14ac:dyDescent="0.25">
      <c r="A85" t="s">
        <v>45</v>
      </c>
      <c r="B85" t="s">
        <v>79</v>
      </c>
    </row>
    <row r="86" spans="1:2" x14ac:dyDescent="0.25">
      <c r="B86" t="s">
        <v>45</v>
      </c>
    </row>
    <row r="88" spans="1:2" x14ac:dyDescent="0.25">
      <c r="A88" s="3" t="s">
        <v>9</v>
      </c>
    </row>
    <row r="89" spans="1:2" x14ac:dyDescent="0.25">
      <c r="A89" t="s">
        <v>72</v>
      </c>
    </row>
    <row r="90" spans="1:2" x14ac:dyDescent="0.25">
      <c r="A90" t="s">
        <v>37</v>
      </c>
    </row>
    <row r="92" spans="1:2" x14ac:dyDescent="0.25">
      <c r="A92" s="5" t="s">
        <v>13</v>
      </c>
    </row>
    <row r="93" spans="1:2" x14ac:dyDescent="0.25">
      <c r="A93" s="1" t="s">
        <v>151</v>
      </c>
    </row>
    <row r="94" spans="1:2" x14ac:dyDescent="0.25">
      <c r="A94" t="s">
        <v>34</v>
      </c>
    </row>
    <row r="95" spans="1:2" x14ac:dyDescent="0.25">
      <c r="A95" t="s">
        <v>152</v>
      </c>
    </row>
    <row r="96" spans="1:2" x14ac:dyDescent="0.25">
      <c r="A96" t="s">
        <v>153</v>
      </c>
    </row>
    <row r="98" spans="1:1" x14ac:dyDescent="0.25">
      <c r="A98" s="3" t="s">
        <v>154</v>
      </c>
    </row>
    <row r="99" spans="1:1" x14ac:dyDescent="0.25">
      <c r="A99" t="s">
        <v>155</v>
      </c>
    </row>
    <row r="100" spans="1:1" x14ac:dyDescent="0.25">
      <c r="A100" t="s">
        <v>156</v>
      </c>
    </row>
    <row r="101" spans="1:1" x14ac:dyDescent="0.25">
      <c r="A101" t="s">
        <v>19</v>
      </c>
    </row>
    <row r="102" spans="1:1" x14ac:dyDescent="0.25">
      <c r="A102" t="s">
        <v>157</v>
      </c>
    </row>
    <row r="103" spans="1:1" x14ac:dyDescent="0.25">
      <c r="A103" t="s">
        <v>158</v>
      </c>
    </row>
    <row r="104" spans="1:1" x14ac:dyDescent="0.25">
      <c r="A104" t="s">
        <v>159</v>
      </c>
    </row>
    <row r="105" spans="1:1" x14ac:dyDescent="0.25">
      <c r="A105" t="s">
        <v>160</v>
      </c>
    </row>
    <row r="106" spans="1:1" x14ac:dyDescent="0.25">
      <c r="A106" t="s">
        <v>161</v>
      </c>
    </row>
    <row r="107" spans="1:1" x14ac:dyDescent="0.25">
      <c r="A107" t="s">
        <v>162</v>
      </c>
    </row>
    <row r="108" spans="1:1" x14ac:dyDescent="0.25">
      <c r="A108" t="s">
        <v>163</v>
      </c>
    </row>
    <row r="109" spans="1:1" x14ac:dyDescent="0.25">
      <c r="A109" t="s">
        <v>164</v>
      </c>
    </row>
    <row r="110" spans="1:1" x14ac:dyDescent="0.25">
      <c r="A110" t="s">
        <v>165</v>
      </c>
    </row>
    <row r="111" spans="1:1" x14ac:dyDescent="0.25">
      <c r="A111" t="s">
        <v>166</v>
      </c>
    </row>
    <row r="112" spans="1:1" x14ac:dyDescent="0.25">
      <c r="A112" t="s">
        <v>167</v>
      </c>
    </row>
    <row r="113" spans="1:1" x14ac:dyDescent="0.25">
      <c r="A113" t="s">
        <v>168</v>
      </c>
    </row>
    <row r="114" spans="1:1" x14ac:dyDescent="0.25">
      <c r="A114" t="s">
        <v>169</v>
      </c>
    </row>
    <row r="115" spans="1:1" x14ac:dyDescent="0.25">
      <c r="A115" t="s">
        <v>170</v>
      </c>
    </row>
    <row r="117" spans="1:1" x14ac:dyDescent="0.25">
      <c r="A117" t="s">
        <v>171</v>
      </c>
    </row>
    <row r="118" spans="1:1" x14ac:dyDescent="0.25">
      <c r="A118" t="s">
        <v>44</v>
      </c>
    </row>
    <row r="119" spans="1:1" x14ac:dyDescent="0.25">
      <c r="A119" t="s">
        <v>43</v>
      </c>
    </row>
    <row r="120" spans="1:1" x14ac:dyDescent="0.25">
      <c r="A120" t="s">
        <v>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2578125" defaultRowHeight="12.75" outlineLevelCol="2" x14ac:dyDescent="0.25"/>
  <cols>
    <col min="1" max="1" width="12.7109375" style="13" customWidth="1"/>
    <col min="2" max="2" width="11.42578125" style="13"/>
    <col min="3" max="3" width="22.140625" style="13" customWidth="1"/>
    <col min="4" max="4" width="18.28515625" style="13" customWidth="1"/>
    <col min="5" max="5" width="11.28515625" style="2" customWidth="1"/>
    <col min="6" max="6" width="11.28515625" style="13" customWidth="1"/>
    <col min="7" max="7" width="20" style="13" customWidth="1"/>
    <col min="8" max="8" width="16.5703125" style="13" customWidth="1"/>
    <col min="9" max="9" width="19.42578125" style="13" customWidth="1"/>
    <col min="10" max="10" width="14.42578125" style="2" customWidth="1"/>
    <col min="11" max="11" width="14.140625" style="2" customWidth="1"/>
    <col min="12" max="12" width="12.28515625" style="2" customWidth="1"/>
    <col min="13" max="13" width="10.5703125" style="2" customWidth="1"/>
    <col min="14" max="14" width="24.42578125" style="2" customWidth="1"/>
    <col min="15" max="15" width="18.7109375" style="2" customWidth="1"/>
    <col min="16" max="16" width="19.85546875" style="2" customWidth="1"/>
    <col min="17" max="17" width="31.7109375" style="13" customWidth="1"/>
    <col min="18" max="18" width="79.28515625" style="13" customWidth="1"/>
    <col min="19" max="19" width="48.42578125" style="13" customWidth="1"/>
    <col min="20" max="20" width="27.42578125" style="2" customWidth="1"/>
    <col min="21" max="27" width="9.5703125" style="2" customWidth="1" outlineLevel="2"/>
    <col min="28" max="28" width="9.5703125" style="2" customWidth="1" outlineLevel="1"/>
    <col min="29" max="30" width="16.7109375" style="2" customWidth="1" outlineLevel="1"/>
    <col min="31" max="31" width="10.5703125" style="2" customWidth="1" outlineLevel="1"/>
    <col min="32" max="32" width="13.5703125" style="2" customWidth="1" outlineLevel="1"/>
    <col min="33" max="33" width="25.85546875" style="2" customWidth="1" outlineLevel="1"/>
    <col min="34" max="35" width="15.28515625" style="2" customWidth="1" outlineLevel="1"/>
    <col min="36" max="36" width="13.7109375" style="2" customWidth="1" outlineLevel="1"/>
    <col min="37" max="37" width="12.42578125" style="2" customWidth="1" outlineLevel="1"/>
    <col min="38" max="39" width="15.28515625" style="13" customWidth="1"/>
    <col min="40" max="40" width="12.28515625" style="13" customWidth="1"/>
    <col min="41" max="41" width="14.85546875" style="13" customWidth="1"/>
    <col min="42" max="42" width="21.28515625" style="2" customWidth="1"/>
    <col min="43" max="43" width="17" style="13" customWidth="1"/>
    <col min="44" max="44" width="17.140625" style="13" customWidth="1"/>
    <col min="45" max="45" width="18.5703125" style="2" customWidth="1"/>
    <col min="46" max="16384" width="11.42578125" style="13"/>
  </cols>
  <sheetData>
    <row r="1" spans="1:45" ht="13.5" thickBot="1" x14ac:dyDescent="0.3"/>
    <row r="2" spans="1:45" s="2" customFormat="1" ht="130.5" customHeight="1" thickBot="1" x14ac:dyDescent="0.3">
      <c r="A2" s="40" t="s">
        <v>0</v>
      </c>
      <c r="B2" s="41" t="s">
        <v>1</v>
      </c>
      <c r="C2" s="39" t="s">
        <v>2</v>
      </c>
      <c r="D2" s="39" t="s">
        <v>3</v>
      </c>
      <c r="E2" s="41" t="s">
        <v>4</v>
      </c>
      <c r="F2" s="39" t="s">
        <v>5</v>
      </c>
      <c r="G2" s="41" t="s">
        <v>6</v>
      </c>
      <c r="H2" s="41" t="s">
        <v>7</v>
      </c>
      <c r="I2" s="41" t="s">
        <v>216</v>
      </c>
      <c r="J2" s="39" t="s">
        <v>241</v>
      </c>
      <c r="K2" s="39" t="s">
        <v>242</v>
      </c>
      <c r="L2" s="39" t="s">
        <v>8</v>
      </c>
      <c r="M2" s="39" t="s">
        <v>9</v>
      </c>
      <c r="N2" s="39" t="s">
        <v>243</v>
      </c>
      <c r="O2" s="41" t="s">
        <v>244</v>
      </c>
      <c r="P2" s="41" t="s">
        <v>245</v>
      </c>
      <c r="Q2" s="41" t="s">
        <v>246</v>
      </c>
      <c r="R2" s="41" t="s">
        <v>247</v>
      </c>
      <c r="S2" s="41" t="s">
        <v>248</v>
      </c>
      <c r="T2" s="41" t="s">
        <v>249</v>
      </c>
      <c r="U2" s="43" t="s">
        <v>250</v>
      </c>
      <c r="V2" s="43" t="s">
        <v>251</v>
      </c>
      <c r="W2" s="43" t="s">
        <v>252</v>
      </c>
      <c r="X2" s="43" t="s">
        <v>253</v>
      </c>
      <c r="Y2" s="43" t="s">
        <v>254</v>
      </c>
      <c r="Z2" s="43" t="s">
        <v>255</v>
      </c>
      <c r="AA2" s="43" t="s">
        <v>217</v>
      </c>
      <c r="AB2" s="43" t="s">
        <v>83</v>
      </c>
      <c r="AC2" s="39" t="s">
        <v>256</v>
      </c>
      <c r="AD2" s="39" t="s">
        <v>257</v>
      </c>
      <c r="AE2" s="39" t="s">
        <v>219</v>
      </c>
      <c r="AF2" s="39" t="s">
        <v>258</v>
      </c>
      <c r="AG2" s="39" t="s">
        <v>273</v>
      </c>
      <c r="AH2" s="39" t="s">
        <v>260</v>
      </c>
      <c r="AI2" s="39" t="s">
        <v>261</v>
      </c>
      <c r="AJ2" s="39" t="s">
        <v>10</v>
      </c>
      <c r="AK2" s="39" t="s">
        <v>11</v>
      </c>
      <c r="AL2" s="39" t="s">
        <v>262</v>
      </c>
      <c r="AM2" s="39" t="s">
        <v>263</v>
      </c>
      <c r="AN2" s="39" t="s">
        <v>12</v>
      </c>
      <c r="AO2" s="41" t="s">
        <v>13</v>
      </c>
      <c r="AP2" s="41" t="s">
        <v>14</v>
      </c>
      <c r="AQ2" s="41" t="s">
        <v>15</v>
      </c>
      <c r="AR2" s="41" t="s">
        <v>16</v>
      </c>
      <c r="AS2" s="42" t="s">
        <v>17</v>
      </c>
    </row>
    <row r="3" spans="1:45" ht="75" customHeight="1" x14ac:dyDescent="0.25">
      <c r="A3" s="89" t="s">
        <v>19</v>
      </c>
      <c r="B3" s="89" t="s">
        <v>20</v>
      </c>
      <c r="C3" s="93" t="s">
        <v>21</v>
      </c>
      <c r="D3" s="93" t="s">
        <v>22</v>
      </c>
      <c r="E3" s="86" t="s">
        <v>23</v>
      </c>
      <c r="F3" s="93" t="s">
        <v>24</v>
      </c>
      <c r="G3" s="11" t="s">
        <v>25</v>
      </c>
      <c r="H3" s="89" t="s">
        <v>26</v>
      </c>
      <c r="I3" s="89" t="s">
        <v>220</v>
      </c>
      <c r="J3" s="97" t="s">
        <v>27</v>
      </c>
      <c r="K3" s="97" t="s">
        <v>28</v>
      </c>
      <c r="L3" s="97" t="str">
        <f>IFERROR(VLOOKUP(CONCATENATE(J3,K3),Parámetro!$A$56:$B$80,2,FALSE),"-")</f>
        <v>Extremo (20)</v>
      </c>
      <c r="M3" s="37" t="s">
        <v>37</v>
      </c>
      <c r="N3" s="75" t="s">
        <v>30</v>
      </c>
      <c r="O3" s="14" t="s">
        <v>211</v>
      </c>
      <c r="P3" s="14" t="s">
        <v>221</v>
      </c>
      <c r="Q3" s="11" t="s">
        <v>239</v>
      </c>
      <c r="R3" s="11" t="s">
        <v>176</v>
      </c>
      <c r="S3" s="11" t="s">
        <v>212</v>
      </c>
      <c r="T3" s="14" t="s">
        <v>177</v>
      </c>
      <c r="U3" s="44">
        <v>15</v>
      </c>
      <c r="V3" s="44">
        <v>15</v>
      </c>
      <c r="W3" s="44">
        <v>15</v>
      </c>
      <c r="X3" s="44">
        <v>15</v>
      </c>
      <c r="Y3" s="44">
        <v>15</v>
      </c>
      <c r="Z3" s="44">
        <v>15</v>
      </c>
      <c r="AA3" s="44">
        <v>10</v>
      </c>
      <c r="AB3" s="44">
        <f t="shared" ref="AB3:AB10" si="0">SUM(U3:AA3)</f>
        <v>100</v>
      </c>
      <c r="AC3" s="45" t="str">
        <f>_xlfn.IFS(AB3&lt;=85,"Débil",AB3&gt;=96,"Fuerte",AB3&gt;=86,"Moderado")</f>
        <v>Fuerte</v>
      </c>
      <c r="AD3" s="46" t="s">
        <v>43</v>
      </c>
      <c r="AE3" s="45" t="str">
        <f>IFERROR(VLOOKUP(CONCATENATE(AC3,AD3),Parámetro!$A$2:$B$10,2,FALSE),"-")</f>
        <v>Moderado</v>
      </c>
      <c r="AF3" s="45">
        <f>IFERROR(_xlfn.IFS(AE3="Fuerte",100,AE3="Moderado",50,AE3="Débil",0),"-")</f>
        <v>50</v>
      </c>
      <c r="AG3" s="98" t="str">
        <f>IFERROR(_xlfn.IFS(AVERAGE($AF$3:$AF$5)=100,"Fuerte",AVERAGE($AF$3:$AF$5)&lt;50,"Débil",AVERAGE($AF$3:$AF$5)&gt;=50,"Moderado"),"-")</f>
        <v>Moderado</v>
      </c>
      <c r="AH3" s="18" t="s">
        <v>46</v>
      </c>
      <c r="AI3" s="18" t="s">
        <v>46</v>
      </c>
      <c r="AJ3" s="16">
        <f>IFERROR(VLOOKUP(CONCATENATE(AG3,AH3,AI3),Parámetro!$A$13:$B$24,2,FALSE),"-")</f>
        <v>1</v>
      </c>
      <c r="AK3" s="16">
        <f>IFERROR(VLOOKUP(CONCATENATE(AG3,AH3,AI3),Parámetro!$A$27:$B$38,2,FALSE),"-")</f>
        <v>1</v>
      </c>
      <c r="AL3" s="96" t="s">
        <v>32</v>
      </c>
      <c r="AM3" s="96" t="s">
        <v>62</v>
      </c>
      <c r="AN3" s="96" t="str">
        <f>IFERROR(VLOOKUP(CONCATENATE(AL3,AM3),Parámetro!$A$56:$B$80,2,FALSE),"-")</f>
        <v>Alto (12)</v>
      </c>
      <c r="AO3" s="96" t="s">
        <v>34</v>
      </c>
      <c r="AP3" s="75" t="s">
        <v>240</v>
      </c>
      <c r="AQ3" s="76"/>
      <c r="AR3" s="76" t="s">
        <v>238</v>
      </c>
      <c r="AS3" s="75" t="s">
        <v>35</v>
      </c>
    </row>
    <row r="4" spans="1:45" ht="109.5" customHeight="1" x14ac:dyDescent="0.25">
      <c r="A4" s="92"/>
      <c r="B4" s="92"/>
      <c r="C4" s="94"/>
      <c r="D4" s="94"/>
      <c r="E4" s="87"/>
      <c r="F4" s="94"/>
      <c r="G4" s="11" t="s">
        <v>36</v>
      </c>
      <c r="H4" s="92"/>
      <c r="I4" s="92"/>
      <c r="J4" s="97"/>
      <c r="K4" s="97"/>
      <c r="L4" s="97"/>
      <c r="M4" s="37" t="s">
        <v>72</v>
      </c>
      <c r="N4" s="75"/>
      <c r="O4" s="14" t="s">
        <v>38</v>
      </c>
      <c r="P4" s="14" t="s">
        <v>39</v>
      </c>
      <c r="Q4" s="11" t="s">
        <v>40</v>
      </c>
      <c r="R4" s="11" t="s">
        <v>231</v>
      </c>
      <c r="S4" s="11" t="s">
        <v>41</v>
      </c>
      <c r="T4" s="14" t="s">
        <v>42</v>
      </c>
      <c r="U4" s="44">
        <v>15</v>
      </c>
      <c r="V4" s="44">
        <v>15</v>
      </c>
      <c r="W4" s="44">
        <v>15</v>
      </c>
      <c r="X4" s="44">
        <v>15</v>
      </c>
      <c r="Y4" s="44">
        <v>15</v>
      </c>
      <c r="Z4" s="44">
        <v>15</v>
      </c>
      <c r="AA4" s="44">
        <v>10</v>
      </c>
      <c r="AB4" s="44">
        <f t="shared" si="0"/>
        <v>100</v>
      </c>
      <c r="AC4" s="45" t="str">
        <f t="shared" ref="AC4:AC10" si="1">_xlfn.IFS(AB4&lt;=85,"Débil",AB4&gt;=96,"Fuerte",AB4&gt;=86,"Moderado")</f>
        <v>Fuerte</v>
      </c>
      <c r="AD4" s="45" t="s">
        <v>44</v>
      </c>
      <c r="AE4" s="45" t="str">
        <f>IFERROR(VLOOKUP(CONCATENATE(AC4,AD4),Parámetro!$A$2:$B$10,2,FALSE),"-")</f>
        <v>Fuerte</v>
      </c>
      <c r="AF4" s="45">
        <f t="shared" ref="AF4:AF10" si="2">IFERROR(_xlfn.IFS(AE4="Fuerte",100,AE4="Moderado",50,AE4="Débil",0),"-")</f>
        <v>100</v>
      </c>
      <c r="AG4" s="98"/>
      <c r="AH4" s="17" t="s">
        <v>46</v>
      </c>
      <c r="AI4" s="17" t="s">
        <v>45</v>
      </c>
      <c r="AJ4" s="16">
        <f>IFERROR(VLOOKUP(CONCATENATE(AG3,AH4,AI4),Parámetro!$A$13:$B$24,2,FALSE),"-")</f>
        <v>1</v>
      </c>
      <c r="AK4" s="16">
        <f>IFERROR(VLOOKUP(CONCATENATE(AG3,AH4,AI4),Parámetro!$A$27:$B$38,2,FALSE),"-")</f>
        <v>0</v>
      </c>
      <c r="AL4" s="96"/>
      <c r="AM4" s="96"/>
      <c r="AN4" s="96"/>
      <c r="AO4" s="96"/>
      <c r="AP4" s="75"/>
      <c r="AQ4" s="76"/>
      <c r="AR4" s="76"/>
      <c r="AS4" s="75"/>
    </row>
    <row r="5" spans="1:45" ht="79.5" customHeight="1" x14ac:dyDescent="0.25">
      <c r="A5" s="90"/>
      <c r="B5" s="90"/>
      <c r="C5" s="95"/>
      <c r="D5" s="95"/>
      <c r="E5" s="88"/>
      <c r="F5" s="95"/>
      <c r="G5" s="11" t="s">
        <v>47</v>
      </c>
      <c r="H5" s="90"/>
      <c r="I5" s="90"/>
      <c r="J5" s="97"/>
      <c r="K5" s="97"/>
      <c r="L5" s="97"/>
      <c r="M5" s="37" t="s">
        <v>37</v>
      </c>
      <c r="N5" s="75"/>
      <c r="O5" s="14" t="s">
        <v>38</v>
      </c>
      <c r="P5" s="14" t="s">
        <v>48</v>
      </c>
      <c r="Q5" s="11" t="s">
        <v>49</v>
      </c>
      <c r="R5" s="11" t="s">
        <v>50</v>
      </c>
      <c r="S5" s="11" t="s">
        <v>51</v>
      </c>
      <c r="T5" s="14" t="s">
        <v>52</v>
      </c>
      <c r="U5" s="44">
        <v>15</v>
      </c>
      <c r="V5" s="44">
        <v>15</v>
      </c>
      <c r="W5" s="44">
        <v>15</v>
      </c>
      <c r="X5" s="44">
        <v>10</v>
      </c>
      <c r="Y5" s="44">
        <v>15</v>
      </c>
      <c r="Z5" s="44">
        <v>15</v>
      </c>
      <c r="AA5" s="44">
        <v>10</v>
      </c>
      <c r="AB5" s="44">
        <f t="shared" si="0"/>
        <v>95</v>
      </c>
      <c r="AC5" s="45" t="str">
        <f t="shared" si="1"/>
        <v>Moderado</v>
      </c>
      <c r="AD5" s="45" t="s">
        <v>44</v>
      </c>
      <c r="AE5" s="45" t="str">
        <f>IFERROR(VLOOKUP(CONCATENATE(AC5,AD5),Parámetro!$A$2:$B$10,2,FALSE),"-")</f>
        <v>Moderado</v>
      </c>
      <c r="AF5" s="45">
        <f t="shared" si="2"/>
        <v>50</v>
      </c>
      <c r="AG5" s="98"/>
      <c r="AH5" s="17" t="s">
        <v>45</v>
      </c>
      <c r="AI5" s="17" t="s">
        <v>46</v>
      </c>
      <c r="AJ5" s="16">
        <f>IFERROR(VLOOKUP(CONCATENATE(AG3,AH5,AI5),Parámetro!$A$13:$B$24,2,FALSE),"-")</f>
        <v>0</v>
      </c>
      <c r="AK5" s="16">
        <f>IFERROR(VLOOKUP(CONCATENATE(AG3,AH5,AI5),Parámetro!$A$27:$B$38,2,FALSE),"-")</f>
        <v>1</v>
      </c>
      <c r="AL5" s="96"/>
      <c r="AM5" s="96"/>
      <c r="AN5" s="96"/>
      <c r="AO5" s="96"/>
      <c r="AP5" s="75"/>
      <c r="AQ5" s="76"/>
      <c r="AR5" s="76"/>
      <c r="AS5" s="75"/>
    </row>
    <row r="6" spans="1:45" ht="106.5" customHeight="1" x14ac:dyDescent="0.25">
      <c r="A6" s="89" t="s">
        <v>19</v>
      </c>
      <c r="B6" s="76" t="s">
        <v>53</v>
      </c>
      <c r="C6" s="91" t="s">
        <v>54</v>
      </c>
      <c r="D6" s="91" t="s">
        <v>55</v>
      </c>
      <c r="E6" s="75" t="s">
        <v>23</v>
      </c>
      <c r="F6" s="91" t="s">
        <v>56</v>
      </c>
      <c r="G6" s="11" t="s">
        <v>57</v>
      </c>
      <c r="H6" s="76" t="s">
        <v>58</v>
      </c>
      <c r="I6" s="76" t="s">
        <v>228</v>
      </c>
      <c r="J6" s="97" t="s">
        <v>27</v>
      </c>
      <c r="K6" s="97" t="s">
        <v>28</v>
      </c>
      <c r="L6" s="97" t="str">
        <f>IFERROR(VLOOKUP(CONCATENATE(J6,K6),Parámetro!$A$56:$B$80,2,FALSE),"-")</f>
        <v>Extremo (20)</v>
      </c>
      <c r="M6" s="37" t="s">
        <v>37</v>
      </c>
      <c r="N6" s="75" t="s">
        <v>30</v>
      </c>
      <c r="O6" s="14" t="s">
        <v>59</v>
      </c>
      <c r="P6" s="14" t="s">
        <v>60</v>
      </c>
      <c r="Q6" s="11" t="s">
        <v>61</v>
      </c>
      <c r="R6" s="11" t="s">
        <v>224</v>
      </c>
      <c r="S6" s="11" t="s">
        <v>225</v>
      </c>
      <c r="T6" s="15" t="s">
        <v>267</v>
      </c>
      <c r="U6" s="44">
        <v>15</v>
      </c>
      <c r="V6" s="44">
        <v>15</v>
      </c>
      <c r="W6" s="44">
        <v>15</v>
      </c>
      <c r="X6" s="44">
        <v>10</v>
      </c>
      <c r="Y6" s="44">
        <v>15</v>
      </c>
      <c r="Z6" s="44">
        <v>15</v>
      </c>
      <c r="AA6" s="44">
        <v>10</v>
      </c>
      <c r="AB6" s="44">
        <f t="shared" si="0"/>
        <v>95</v>
      </c>
      <c r="AC6" s="45" t="str">
        <f t="shared" si="1"/>
        <v>Moderado</v>
      </c>
      <c r="AD6" s="45" t="s">
        <v>43</v>
      </c>
      <c r="AE6" s="45" t="str">
        <f>IFERROR(VLOOKUP(CONCATENATE(AC6,AD6),Parámetro!$A$2:$B$10,2,FALSE),"-")</f>
        <v>Moderado</v>
      </c>
      <c r="AF6" s="45">
        <f t="shared" si="2"/>
        <v>50</v>
      </c>
      <c r="AG6" s="98" t="str">
        <f>IFERROR(_xlfn.IFS(AVERAGE($AF$3:$AF$5)=100,"Fuerte",AVERAGE($AF$3:$AF$5)&lt;50,"Débil",AVERAGE($AF$3:$AF$5)&gt;=50,"Moderado"),"-")</f>
        <v>Moderado</v>
      </c>
      <c r="AH6" s="17" t="s">
        <v>45</v>
      </c>
      <c r="AI6" s="17" t="s">
        <v>46</v>
      </c>
      <c r="AJ6" s="16">
        <f>IFERROR(VLOOKUP(CONCATENATE(AG6,AH6,AI6),Parámetro!$A$13:$B$24,2,FALSE),"-")</f>
        <v>0</v>
      </c>
      <c r="AK6" s="16">
        <f>IFERROR(VLOOKUP(CONCATENATE(AG6,AH6,AI6),Parámetro!$A$27:$B$38,2,FALSE),"-")</f>
        <v>1</v>
      </c>
      <c r="AL6" s="96" t="s">
        <v>27</v>
      </c>
      <c r="AM6" s="96" t="s">
        <v>62</v>
      </c>
      <c r="AN6" s="96" t="str">
        <f>IFERROR(VLOOKUP(CONCATENATE(AL6,AM6),Parámetro!$A$56:$B$80,2,FALSE),"-")</f>
        <v>Extremo (15)</v>
      </c>
      <c r="AO6" s="96" t="s">
        <v>34</v>
      </c>
      <c r="AP6" s="75" t="s">
        <v>237</v>
      </c>
      <c r="AQ6" s="76"/>
      <c r="AR6" s="76" t="s">
        <v>178</v>
      </c>
      <c r="AS6" s="75" t="s">
        <v>64</v>
      </c>
    </row>
    <row r="7" spans="1:45" ht="178.5" customHeight="1" x14ac:dyDescent="0.25">
      <c r="A7" s="92"/>
      <c r="B7" s="76"/>
      <c r="C7" s="91"/>
      <c r="D7" s="91"/>
      <c r="E7" s="75"/>
      <c r="F7" s="91"/>
      <c r="G7" s="11" t="s">
        <v>222</v>
      </c>
      <c r="H7" s="76"/>
      <c r="I7" s="76"/>
      <c r="J7" s="97"/>
      <c r="K7" s="97"/>
      <c r="L7" s="97"/>
      <c r="M7" s="37" t="s">
        <v>37</v>
      </c>
      <c r="N7" s="75"/>
      <c r="O7" s="14" t="s">
        <v>179</v>
      </c>
      <c r="P7" s="14" t="s">
        <v>180</v>
      </c>
      <c r="Q7" s="11" t="s">
        <v>226</v>
      </c>
      <c r="R7" s="11" t="s">
        <v>264</v>
      </c>
      <c r="S7" s="11" t="s">
        <v>235</v>
      </c>
      <c r="T7" s="14" t="s">
        <v>209</v>
      </c>
      <c r="U7" s="44">
        <v>15</v>
      </c>
      <c r="V7" s="44">
        <v>15</v>
      </c>
      <c r="W7" s="44">
        <v>15</v>
      </c>
      <c r="X7" s="44">
        <v>10</v>
      </c>
      <c r="Y7" s="44">
        <v>15</v>
      </c>
      <c r="Z7" s="44">
        <v>15</v>
      </c>
      <c r="AA7" s="44">
        <v>10</v>
      </c>
      <c r="AB7" s="44">
        <f t="shared" si="0"/>
        <v>95</v>
      </c>
      <c r="AC7" s="45" t="str">
        <f>_xlfn.IFS(AB7&lt;=85,"Débil",AB7&gt;=96,"Fuerte",AB7&gt;=86,"Moderado")</f>
        <v>Moderado</v>
      </c>
      <c r="AD7" s="46" t="s">
        <v>43</v>
      </c>
      <c r="AE7" s="45" t="str">
        <f>IFERROR(VLOOKUP(CONCATENATE(AC7,AD7),Parámetro!$A$2:$B$10,2,FALSE),"-")</f>
        <v>Moderado</v>
      </c>
      <c r="AF7" s="45">
        <f t="shared" si="2"/>
        <v>50</v>
      </c>
      <c r="AG7" s="98"/>
      <c r="AH7" s="17" t="s">
        <v>45</v>
      </c>
      <c r="AI7" s="17" t="s">
        <v>46</v>
      </c>
      <c r="AJ7" s="16">
        <f>IFERROR(VLOOKUP(CONCATENATE(AG6,AH7,AI7),Parámetro!$A$13:$B$24,2,FALSE),"-")</f>
        <v>0</v>
      </c>
      <c r="AK7" s="16">
        <f>IFERROR(VLOOKUP(CONCATENATE(AG6,AH7,AI7),Parámetro!$A$27:$B$38,2,FALSE),"-")</f>
        <v>1</v>
      </c>
      <c r="AL7" s="96"/>
      <c r="AM7" s="96"/>
      <c r="AN7" s="96"/>
      <c r="AO7" s="96"/>
      <c r="AP7" s="75"/>
      <c r="AQ7" s="76"/>
      <c r="AR7" s="76"/>
      <c r="AS7" s="75"/>
    </row>
    <row r="8" spans="1:45" ht="123" customHeight="1" x14ac:dyDescent="0.25">
      <c r="A8" s="92"/>
      <c r="B8" s="76"/>
      <c r="C8" s="91"/>
      <c r="D8" s="91"/>
      <c r="E8" s="75"/>
      <c r="F8" s="91"/>
      <c r="G8" s="11" t="s">
        <v>210</v>
      </c>
      <c r="H8" s="76"/>
      <c r="I8" s="76"/>
      <c r="J8" s="97"/>
      <c r="K8" s="97"/>
      <c r="L8" s="97"/>
      <c r="M8" s="37" t="s">
        <v>37</v>
      </c>
      <c r="N8" s="75"/>
      <c r="O8" s="14" t="s">
        <v>179</v>
      </c>
      <c r="P8" s="14" t="s">
        <v>180</v>
      </c>
      <c r="Q8" s="11" t="s">
        <v>232</v>
      </c>
      <c r="R8" s="11" t="s">
        <v>265</v>
      </c>
      <c r="S8" s="11" t="s">
        <v>236</v>
      </c>
      <c r="T8" s="14" t="str">
        <f>+T7</f>
        <v>Informe mensual de interventoría</v>
      </c>
      <c r="U8" s="44">
        <v>15</v>
      </c>
      <c r="V8" s="44">
        <v>15</v>
      </c>
      <c r="W8" s="44">
        <v>15</v>
      </c>
      <c r="X8" s="44">
        <v>10</v>
      </c>
      <c r="Y8" s="44">
        <v>15</v>
      </c>
      <c r="Z8" s="44">
        <v>15</v>
      </c>
      <c r="AA8" s="44">
        <v>10</v>
      </c>
      <c r="AB8" s="44">
        <f t="shared" si="0"/>
        <v>95</v>
      </c>
      <c r="AC8" s="45" t="str">
        <f>_xlfn.IFS(AB8&lt;=85,"Débil",AB8&gt;=96,"Fuerte",AB8&gt;=86,"Moderado")</f>
        <v>Moderado</v>
      </c>
      <c r="AD8" s="46" t="s">
        <v>43</v>
      </c>
      <c r="AE8" s="45" t="str">
        <f>IFERROR(VLOOKUP(CONCATENATE(AC8,AD8),Parámetro!$A$2:$B$10,2,FALSE),"-")</f>
        <v>Moderado</v>
      </c>
      <c r="AF8" s="45">
        <f t="shared" si="2"/>
        <v>50</v>
      </c>
      <c r="AG8" s="98"/>
      <c r="AH8" s="17" t="s">
        <v>45</v>
      </c>
      <c r="AI8" s="17" t="s">
        <v>46</v>
      </c>
      <c r="AJ8" s="16">
        <f>IFERROR(VLOOKUP(CONCATENATE(AG6,AH8,AI8),Parámetro!$A$13:$B$24,2,FALSE),"-")</f>
        <v>0</v>
      </c>
      <c r="AK8" s="16">
        <f>IFERROR(VLOOKUP(CONCATENATE(AG6,AH8,AI8),Parámetro!$A$27:$B$38,2,FALSE),"-")</f>
        <v>1</v>
      </c>
      <c r="AL8" s="96"/>
      <c r="AM8" s="96"/>
      <c r="AN8" s="96"/>
      <c r="AO8" s="96"/>
      <c r="AP8" s="75"/>
      <c r="AQ8" s="76"/>
      <c r="AR8" s="76"/>
      <c r="AS8" s="75"/>
    </row>
    <row r="9" spans="1:45" ht="94.5" customHeight="1" x14ac:dyDescent="0.25">
      <c r="A9" s="90"/>
      <c r="B9" s="76"/>
      <c r="C9" s="91"/>
      <c r="D9" s="91"/>
      <c r="E9" s="75"/>
      <c r="F9" s="91"/>
      <c r="G9" s="12" t="s">
        <v>223</v>
      </c>
      <c r="H9" s="76"/>
      <c r="I9" s="76"/>
      <c r="J9" s="97"/>
      <c r="K9" s="97"/>
      <c r="L9" s="97"/>
      <c r="M9" s="37" t="s">
        <v>72</v>
      </c>
      <c r="N9" s="75"/>
      <c r="O9" s="14" t="s">
        <v>59</v>
      </c>
      <c r="P9" s="14" t="s">
        <v>180</v>
      </c>
      <c r="Q9" s="11" t="s">
        <v>233</v>
      </c>
      <c r="R9" s="11" t="s">
        <v>234</v>
      </c>
      <c r="S9" s="11" t="s">
        <v>41</v>
      </c>
      <c r="T9" s="14" t="s">
        <v>227</v>
      </c>
      <c r="U9" s="44">
        <v>15</v>
      </c>
      <c r="V9" s="44">
        <v>15</v>
      </c>
      <c r="W9" s="44">
        <v>15</v>
      </c>
      <c r="X9" s="44">
        <v>15</v>
      </c>
      <c r="Y9" s="44">
        <v>15</v>
      </c>
      <c r="Z9" s="44">
        <v>15</v>
      </c>
      <c r="AA9" s="44">
        <v>10</v>
      </c>
      <c r="AB9" s="44">
        <f t="shared" si="0"/>
        <v>100</v>
      </c>
      <c r="AC9" s="45" t="str">
        <f>_xlfn.IFS(AB9&lt;=85,"Débil",AB9&gt;=96,"Fuerte",AB9&gt;=86,"Moderado")</f>
        <v>Fuerte</v>
      </c>
      <c r="AD9" s="46" t="s">
        <v>43</v>
      </c>
      <c r="AE9" s="45" t="str">
        <f>IFERROR(VLOOKUP(CONCATENATE(AC9,AD9),Parámetro!$A$2:$B$10,2,FALSE),"-")</f>
        <v>Moderado</v>
      </c>
      <c r="AF9" s="45">
        <f t="shared" si="2"/>
        <v>50</v>
      </c>
      <c r="AG9" s="98"/>
      <c r="AH9" s="17" t="s">
        <v>46</v>
      </c>
      <c r="AI9" s="17" t="s">
        <v>46</v>
      </c>
      <c r="AJ9" s="16">
        <f>IFERROR(VLOOKUP(CONCATENATE(AG6,AH9,AI9),Parámetro!$A$13:$B$24,2,FALSE),"-")</f>
        <v>1</v>
      </c>
      <c r="AK9" s="16">
        <f>IFERROR(VLOOKUP(CONCATENATE(AG6,AH9,AI9),Parámetro!$A$27:$B$38,2,FALSE),"-")</f>
        <v>1</v>
      </c>
      <c r="AL9" s="96"/>
      <c r="AM9" s="96"/>
      <c r="AN9" s="96"/>
      <c r="AO9" s="96"/>
      <c r="AP9" s="75"/>
      <c r="AQ9" s="76"/>
      <c r="AR9" s="76"/>
      <c r="AS9" s="75"/>
    </row>
    <row r="10" spans="1:45" ht="67.5" customHeight="1" x14ac:dyDescent="0.25">
      <c r="A10" s="89" t="s">
        <v>19</v>
      </c>
      <c r="B10" s="76" t="s">
        <v>65</v>
      </c>
      <c r="C10" s="91" t="s">
        <v>66</v>
      </c>
      <c r="D10" s="91" t="s">
        <v>67</v>
      </c>
      <c r="E10" s="75" t="s">
        <v>23</v>
      </c>
      <c r="F10" s="91" t="s">
        <v>24</v>
      </c>
      <c r="G10" s="11" t="s">
        <v>68</v>
      </c>
      <c r="H10" s="76" t="s">
        <v>69</v>
      </c>
      <c r="I10" s="76" t="s">
        <v>229</v>
      </c>
      <c r="J10" s="97" t="s">
        <v>32</v>
      </c>
      <c r="K10" s="97" t="s">
        <v>28</v>
      </c>
      <c r="L10" s="97" t="str">
        <f>IFERROR(VLOOKUP(CONCATENATE(J10,K10),Parámetro!$A$56:$B$80,2,FALSE),"-")</f>
        <v>Extremo (16)</v>
      </c>
      <c r="M10" s="99" t="s">
        <v>72</v>
      </c>
      <c r="N10" s="75" t="s">
        <v>30</v>
      </c>
      <c r="O10" s="86" t="s">
        <v>73</v>
      </c>
      <c r="P10" s="86" t="s">
        <v>74</v>
      </c>
      <c r="Q10" s="89" t="s">
        <v>75</v>
      </c>
      <c r="R10" s="89" t="s">
        <v>76</v>
      </c>
      <c r="S10" s="89" t="s">
        <v>77</v>
      </c>
      <c r="T10" s="86" t="s">
        <v>78</v>
      </c>
      <c r="U10" s="101">
        <v>15</v>
      </c>
      <c r="V10" s="101">
        <v>15</v>
      </c>
      <c r="W10" s="101">
        <v>15</v>
      </c>
      <c r="X10" s="101">
        <v>15</v>
      </c>
      <c r="Y10" s="101">
        <v>15</v>
      </c>
      <c r="Z10" s="101">
        <v>15</v>
      </c>
      <c r="AA10" s="101">
        <v>10</v>
      </c>
      <c r="AB10" s="101">
        <f t="shared" si="0"/>
        <v>100</v>
      </c>
      <c r="AC10" s="82" t="str">
        <f t="shared" si="1"/>
        <v>Fuerte</v>
      </c>
      <c r="AD10" s="82" t="s">
        <v>43</v>
      </c>
      <c r="AE10" s="82" t="str">
        <f>IFERROR(VLOOKUP(CONCATENATE(AC10,AD10),Parámetro!$A$2:$B$10,2,FALSE),"-")</f>
        <v>Moderado</v>
      </c>
      <c r="AF10" s="82">
        <f t="shared" si="2"/>
        <v>50</v>
      </c>
      <c r="AG10" s="98" t="str">
        <f>IFERROR(_xlfn.IFS(AVERAGE($AF$3:$AF$5)=100,"Fuerte",AVERAGE($AF$3:$AF$5)&lt;50,"Débil",AVERAGE($AF$3:$AF$5)&gt;=50,"Moderado"),"-")</f>
        <v>Moderado</v>
      </c>
      <c r="AH10" s="84" t="s">
        <v>46</v>
      </c>
      <c r="AI10" s="84" t="s">
        <v>79</v>
      </c>
      <c r="AJ10" s="80">
        <f>IFERROR(VLOOKUP(CONCATENATE(AG10,AH10,AI10),Parámetro!$A$13:$B$24,2,FALSE),"-")</f>
        <v>1</v>
      </c>
      <c r="AK10" s="80">
        <f>IFERROR(VLOOKUP(CONCATENATE(AG10,AH10,AI10),Parámetro!$A$27:$B$38,2,FALSE),"-")</f>
        <v>0</v>
      </c>
      <c r="AL10" s="96" t="s">
        <v>106</v>
      </c>
      <c r="AM10" s="96" t="s">
        <v>28</v>
      </c>
      <c r="AN10" s="96" t="str">
        <f>IFERROR(VLOOKUP(CONCATENATE(AL10,AM10),Parámetro!$A$56:$B$80,2,FALSE),"-")</f>
        <v>Extremo (12)</v>
      </c>
      <c r="AO10" s="96" t="s">
        <v>34</v>
      </c>
      <c r="AP10" s="75" t="s">
        <v>266</v>
      </c>
      <c r="AQ10" s="76"/>
      <c r="AR10" s="76" t="s">
        <v>178</v>
      </c>
      <c r="AS10" s="75" t="s">
        <v>230</v>
      </c>
    </row>
    <row r="11" spans="1:45" ht="67.5" customHeight="1" x14ac:dyDescent="0.25">
      <c r="A11" s="90"/>
      <c r="B11" s="76"/>
      <c r="C11" s="91"/>
      <c r="D11" s="91"/>
      <c r="E11" s="75"/>
      <c r="F11" s="91"/>
      <c r="G11" s="11" t="s">
        <v>81</v>
      </c>
      <c r="H11" s="76"/>
      <c r="I11" s="76"/>
      <c r="J11" s="97"/>
      <c r="K11" s="97"/>
      <c r="L11" s="97"/>
      <c r="M11" s="100"/>
      <c r="N11" s="75"/>
      <c r="O11" s="88"/>
      <c r="P11" s="88"/>
      <c r="Q11" s="90"/>
      <c r="R11" s="90"/>
      <c r="S11" s="90"/>
      <c r="T11" s="88"/>
      <c r="U11" s="102"/>
      <c r="V11" s="102"/>
      <c r="W11" s="102"/>
      <c r="X11" s="102"/>
      <c r="Y11" s="102"/>
      <c r="Z11" s="102"/>
      <c r="AA11" s="102"/>
      <c r="AB11" s="102"/>
      <c r="AC11" s="83"/>
      <c r="AD11" s="83"/>
      <c r="AE11" s="83"/>
      <c r="AF11" s="83"/>
      <c r="AG11" s="98"/>
      <c r="AH11" s="85"/>
      <c r="AI11" s="85"/>
      <c r="AJ11" s="81"/>
      <c r="AK11" s="81"/>
      <c r="AL11" s="96"/>
      <c r="AM11" s="96"/>
      <c r="AN11" s="96"/>
      <c r="AO11" s="96"/>
      <c r="AP11" s="75"/>
      <c r="AQ11" s="76"/>
      <c r="AR11" s="76"/>
      <c r="AS11" s="75"/>
    </row>
    <row r="15" spans="1:45" x14ac:dyDescent="0.25">
      <c r="O15" s="7"/>
    </row>
    <row r="16" spans="1:45" x14ac:dyDescent="0.25">
      <c r="O16" s="7"/>
    </row>
    <row r="17" spans="15:15" x14ac:dyDescent="0.25">
      <c r="O17" s="7"/>
    </row>
  </sheetData>
  <mergeCells count="86">
    <mergeCell ref="AS3:AS5"/>
    <mergeCell ref="AQ6:AQ9"/>
    <mergeCell ref="AP3:AP5"/>
    <mergeCell ref="AN3:AN5"/>
    <mergeCell ref="AQ3:AQ5"/>
    <mergeCell ref="AO3:AO5"/>
    <mergeCell ref="AS6:AS9"/>
    <mergeCell ref="AR3:AR5"/>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D6:D9"/>
    <mergeCell ref="E6:E9"/>
    <mergeCell ref="A6:A9"/>
    <mergeCell ref="D10:D11"/>
    <mergeCell ref="E10:E11"/>
    <mergeCell ref="A10:A11"/>
    <mergeCell ref="A3:A5"/>
    <mergeCell ref="B3:B5"/>
    <mergeCell ref="C3:C5"/>
    <mergeCell ref="B10:B11"/>
    <mergeCell ref="C10:C11"/>
    <mergeCell ref="B6:B9"/>
    <mergeCell ref="C6:C9"/>
    <mergeCell ref="E3:E5"/>
    <mergeCell ref="H10:H11"/>
    <mergeCell ref="I10:I11"/>
    <mergeCell ref="S10:S11"/>
    <mergeCell ref="T10:T11"/>
    <mergeCell ref="F10:F11"/>
    <mergeCell ref="F6:F9"/>
    <mergeCell ref="N3:N5"/>
    <mergeCell ref="N6:N9"/>
    <mergeCell ref="N10:N11"/>
    <mergeCell ref="AJ10:AJ11"/>
    <mergeCell ref="AK10:AK11"/>
    <mergeCell ref="AC10:AC11"/>
    <mergeCell ref="AD10:AD11"/>
    <mergeCell ref="AE10:AE11"/>
    <mergeCell ref="AF10:AF11"/>
    <mergeCell ref="AH10:AH11"/>
  </mergeCells>
  <conditionalFormatting sqref="L6:L1048576 L3 AN3:AN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Parámetro!$A$40:$A$44</xm:f>
          </x14:formula1>
          <xm:sqref>J6:J1048576 AL3:AL1048576 J3</xm:sqref>
        </x14:dataValidation>
        <x14:dataValidation type="list" allowBlank="1" showInputMessage="1" showErrorMessage="1" xr:uid="{00000000-0002-0000-0400-000001000000}">
          <x14:formula1>
            <xm:f>Parámetro!$A$47:$A$51</xm:f>
          </x14:formula1>
          <xm:sqref>K6:K1048576 AM3:AM1048576 K3</xm:sqref>
        </x14:dataValidation>
        <x14:dataValidation type="list" allowBlank="1" showInputMessage="1" showErrorMessage="1" xr:uid="{00000000-0002-0000-0400-000002000000}">
          <x14:formula1>
            <xm:f>Parámetro!$A$93:$A$96</xm:f>
          </x14:formula1>
          <xm:sqref>AO6:AO1048576 AO3</xm:sqref>
        </x14:dataValidation>
        <x14:dataValidation type="list" allowBlank="1" showInputMessage="1" showErrorMessage="1" xr:uid="{00000000-0002-0000-0400-000003000000}">
          <x14:formula1>
            <xm:f>Parámetro!$A$118:$A$120</xm:f>
          </x14:formula1>
          <xm:sqref>AD12:AD1048576 AD3:AD10</xm:sqref>
        </x14:dataValidation>
        <x14:dataValidation type="list" allowBlank="1" showInputMessage="1" showErrorMessage="1" xr:uid="{00000000-0002-0000-0400-000004000000}">
          <x14:formula1>
            <xm:f>Parámetro!$A$89:$A$90</xm:f>
          </x14:formula1>
          <xm:sqref>M12:M1048576 M3:M10</xm:sqref>
        </x14:dataValidation>
        <x14:dataValidation type="list" allowBlank="1" showInputMessage="1" showErrorMessage="1" xr:uid="{00000000-0002-0000-0400-000005000000}">
          <x14:formula1>
            <xm:f>Parámetro!$A$84:$A$85</xm:f>
          </x14:formula1>
          <xm:sqref>AH12:AH1048576 AH3:AH10</xm:sqref>
        </x14:dataValidation>
        <x14:dataValidation type="list" allowBlank="1" showInputMessage="1" showErrorMessage="1" xr:uid="{00000000-0002-0000-0400-000006000000}">
          <x14:formula1>
            <xm:f>Parámetro!$B$84:$B$86</xm:f>
          </x14:formula1>
          <xm:sqref>AI12:AI1048576 AI3:AI10</xm:sqref>
        </x14:dataValidation>
        <x14:dataValidation type="list" allowBlank="1" showInputMessage="1" showErrorMessage="1" xr:uid="{00000000-0002-0000-0400-000007000000}">
          <x14:formula1>
            <xm:f>Parámetro!$E$2:$E$3</xm:f>
          </x14:formula1>
          <xm:sqref>U12:W1048576 Y3:Z10 Y12:Z1048576 U3:W10</xm:sqref>
        </x14:dataValidation>
        <x14:dataValidation type="list" allowBlank="1" showInputMessage="1" showErrorMessage="1" xr:uid="{00000000-0002-0000-0400-000008000000}">
          <x14:formula1>
            <xm:f>Parámetro!$F$2:$F$4</xm:f>
          </x14:formula1>
          <xm:sqref>X12:X1048576 X3:X10</xm:sqref>
        </x14:dataValidation>
        <x14:dataValidation type="list" allowBlank="1" showInputMessage="1" showErrorMessage="1" xr:uid="{00000000-0002-0000-0400-000009000000}">
          <x14:formula1>
            <xm:f>Parámetro!$G$2:$G$4</xm:f>
          </x14:formula1>
          <xm:sqref>AA12:AA1048576 AA3:AA10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2578125" defaultRowHeight="12.75" outlineLevelCol="1" x14ac:dyDescent="0.25"/>
  <cols>
    <col min="1" max="1" width="12.42578125" style="2" customWidth="1"/>
    <col min="2" max="2" width="11.42578125" style="2"/>
    <col min="3" max="3" width="20.42578125" style="2" customWidth="1"/>
    <col min="4" max="4" width="14.7109375" style="2" customWidth="1"/>
    <col min="5" max="5" width="8.85546875" style="2" customWidth="1"/>
    <col min="6" max="6" width="11.140625" style="2" customWidth="1"/>
    <col min="7" max="7" width="17.85546875" style="2" customWidth="1"/>
    <col min="8" max="8" width="19" style="2" customWidth="1"/>
    <col min="9" max="9" width="19.28515625" style="2" customWidth="1"/>
    <col min="10" max="11" width="19.7109375" style="2" customWidth="1"/>
    <col min="12" max="12" width="12.28515625" style="2" customWidth="1"/>
    <col min="13" max="13" width="12.85546875" style="2" customWidth="1"/>
    <col min="14" max="14" width="16.28515625" style="2" customWidth="1"/>
    <col min="15" max="15" width="22.28515625" style="2" customWidth="1"/>
    <col min="16" max="16" width="16.85546875" style="2" customWidth="1"/>
    <col min="17" max="17" width="35.42578125" style="2" customWidth="1"/>
    <col min="18" max="18" width="34.28515625" style="2" customWidth="1"/>
    <col min="19" max="19" width="44.85546875" style="2" customWidth="1"/>
    <col min="20" max="20" width="18.28515625" style="2" customWidth="1"/>
    <col min="21" max="27" width="7.140625" style="2" customWidth="1" outlineLevel="1"/>
    <col min="28" max="29" width="12.140625" style="2" customWidth="1"/>
    <col min="30" max="30" width="11.5703125" style="2" customWidth="1"/>
    <col min="31" max="33" width="10.5703125" style="2" customWidth="1"/>
    <col min="34" max="34" width="15.5703125" style="2" customWidth="1"/>
    <col min="35" max="35" width="14.7109375" style="2" customWidth="1"/>
    <col min="36" max="36" width="13.7109375" style="2" customWidth="1"/>
    <col min="37" max="37" width="12.42578125" style="2" customWidth="1"/>
    <col min="38" max="38" width="13.5703125" style="2" customWidth="1"/>
    <col min="39" max="39" width="8.42578125" style="2" customWidth="1"/>
    <col min="40" max="40" width="12.28515625" style="2" customWidth="1"/>
    <col min="41" max="41" width="14.85546875" style="2" customWidth="1"/>
    <col min="42" max="42" width="27.42578125" style="2" customWidth="1"/>
    <col min="43" max="43" width="12.85546875" style="2" customWidth="1"/>
    <col min="44" max="44" width="17.140625" style="2" customWidth="1"/>
    <col min="45" max="45" width="27.5703125" style="2" customWidth="1"/>
    <col min="46" max="46" width="21.28515625" style="2" customWidth="1"/>
    <col min="47" max="47" width="34.28515625" style="2" customWidth="1"/>
    <col min="48" max="16384" width="11.42578125" style="2"/>
  </cols>
  <sheetData>
    <row r="1" spans="1:47" ht="16.5" thickBot="1" x14ac:dyDescent="0.3">
      <c r="A1" s="6" t="s">
        <v>268</v>
      </c>
    </row>
    <row r="2" spans="1:47" ht="91.5" customHeight="1" thickBot="1" x14ac:dyDescent="0.3">
      <c r="A2" s="9" t="s">
        <v>0</v>
      </c>
      <c r="B2" s="9" t="s">
        <v>1</v>
      </c>
      <c r="C2" s="9" t="s">
        <v>2</v>
      </c>
      <c r="D2" s="9" t="s">
        <v>3</v>
      </c>
      <c r="E2" s="9" t="s">
        <v>4</v>
      </c>
      <c r="F2" s="9" t="s">
        <v>5</v>
      </c>
      <c r="G2" s="9" t="s">
        <v>6</v>
      </c>
      <c r="H2" s="9" t="s">
        <v>7</v>
      </c>
      <c r="I2" s="9" t="s">
        <v>216</v>
      </c>
      <c r="J2" s="9" t="s">
        <v>241</v>
      </c>
      <c r="K2" s="9" t="s">
        <v>242</v>
      </c>
      <c r="L2" s="9" t="s">
        <v>8</v>
      </c>
      <c r="M2" s="9" t="s">
        <v>9</v>
      </c>
      <c r="N2" s="9" t="s">
        <v>243</v>
      </c>
      <c r="O2" s="9" t="s">
        <v>244</v>
      </c>
      <c r="P2" s="9" t="s">
        <v>245</v>
      </c>
      <c r="Q2" s="9" t="s">
        <v>246</v>
      </c>
      <c r="R2" s="9" t="s">
        <v>247</v>
      </c>
      <c r="S2" s="9" t="s">
        <v>248</v>
      </c>
      <c r="T2" s="9" t="s">
        <v>249</v>
      </c>
      <c r="U2" s="10" t="s">
        <v>250</v>
      </c>
      <c r="V2" s="10" t="s">
        <v>251</v>
      </c>
      <c r="W2" s="10" t="s">
        <v>252</v>
      </c>
      <c r="X2" s="10" t="s">
        <v>253</v>
      </c>
      <c r="Y2" s="10" t="s">
        <v>254</v>
      </c>
      <c r="Z2" s="10" t="s">
        <v>255</v>
      </c>
      <c r="AA2" s="10" t="s">
        <v>217</v>
      </c>
      <c r="AB2" s="10" t="s">
        <v>218</v>
      </c>
      <c r="AC2" s="9" t="s">
        <v>256</v>
      </c>
      <c r="AD2" s="9" t="s">
        <v>257</v>
      </c>
      <c r="AE2" s="9" t="s">
        <v>219</v>
      </c>
      <c r="AF2" s="9" t="s">
        <v>258</v>
      </c>
      <c r="AG2" s="9" t="s">
        <v>259</v>
      </c>
      <c r="AH2" s="9" t="s">
        <v>260</v>
      </c>
      <c r="AI2" s="9" t="s">
        <v>261</v>
      </c>
      <c r="AJ2" s="9" t="s">
        <v>10</v>
      </c>
      <c r="AK2" s="9" t="s">
        <v>11</v>
      </c>
      <c r="AL2" s="9" t="s">
        <v>262</v>
      </c>
      <c r="AM2" s="9" t="s">
        <v>263</v>
      </c>
      <c r="AN2" s="9" t="s">
        <v>12</v>
      </c>
      <c r="AO2" s="9" t="s">
        <v>13</v>
      </c>
      <c r="AP2" s="9" t="s">
        <v>14</v>
      </c>
      <c r="AQ2" s="9" t="s">
        <v>15</v>
      </c>
      <c r="AR2" s="9" t="s">
        <v>16</v>
      </c>
      <c r="AS2" s="9" t="s">
        <v>17</v>
      </c>
      <c r="AT2" s="19" t="s">
        <v>17</v>
      </c>
      <c r="AU2" s="20" t="s">
        <v>18</v>
      </c>
    </row>
    <row r="3" spans="1:47" ht="127.5" x14ac:dyDescent="0.25">
      <c r="A3" s="113"/>
      <c r="B3" s="103" t="s">
        <v>181</v>
      </c>
      <c r="C3" s="103" t="s">
        <v>182</v>
      </c>
      <c r="D3" s="103" t="s">
        <v>183</v>
      </c>
      <c r="E3" s="103" t="s">
        <v>23</v>
      </c>
      <c r="F3" s="103" t="s">
        <v>24</v>
      </c>
      <c r="G3" s="103" t="s">
        <v>184</v>
      </c>
      <c r="H3" s="103" t="s">
        <v>185</v>
      </c>
      <c r="I3" s="108" t="s">
        <v>186</v>
      </c>
      <c r="J3" s="103" t="s">
        <v>27</v>
      </c>
      <c r="K3" s="103" t="s">
        <v>28</v>
      </c>
      <c r="L3" s="103" t="str">
        <f>IFERROR(VLOOKUP(CONCATENATE(J3,K3),Parámetro!$A$56:$B$80,2,FALSE),"-")</f>
        <v>Extremo (20)</v>
      </c>
      <c r="M3" s="21" t="s">
        <v>72</v>
      </c>
      <c r="N3" s="103" t="s">
        <v>187</v>
      </c>
      <c r="O3" s="21" t="s">
        <v>188</v>
      </c>
      <c r="P3" s="21" t="s">
        <v>190</v>
      </c>
      <c r="Q3" s="21" t="s">
        <v>196</v>
      </c>
      <c r="R3" s="21" t="s">
        <v>194</v>
      </c>
      <c r="S3" s="21" t="s">
        <v>198</v>
      </c>
      <c r="T3" s="21" t="s">
        <v>201</v>
      </c>
      <c r="U3" s="22">
        <v>15</v>
      </c>
      <c r="V3" s="22">
        <v>15</v>
      </c>
      <c r="W3" s="22">
        <v>15</v>
      </c>
      <c r="X3" s="22">
        <v>15</v>
      </c>
      <c r="Y3" s="22">
        <v>15</v>
      </c>
      <c r="Z3" s="22">
        <v>15</v>
      </c>
      <c r="AA3" s="22">
        <v>10</v>
      </c>
      <c r="AB3" s="23">
        <f>SUM(U3:AA3)</f>
        <v>100</v>
      </c>
      <c r="AC3" s="23" t="str">
        <f>_xlfn.IFS(AB3&lt;=85,"Débil",AB3&gt;=96,"Fuerte",AB3&gt;=86,"Moderado")</f>
        <v>Fuerte</v>
      </c>
      <c r="AD3" s="22" t="s">
        <v>44</v>
      </c>
      <c r="AE3" s="23" t="str">
        <f>IFERROR(VLOOKUP(CONCATENATE(AC3,AD3),Parámetro!$A$2:$B$10,2,FALSE),"-")</f>
        <v>Fuerte</v>
      </c>
      <c r="AF3" s="23">
        <f>IFERROR(_xlfn.IFS(AE3="Fuerte",100,AE3="Moderado",50,AE3="Débil",0),"-")</f>
        <v>100</v>
      </c>
      <c r="AG3" s="110" t="str">
        <f>IFERROR(_xlfn.IFS(AVERAGE($AF$3:$AF$7)=100,"Fuerte",AVERAGE($AF$3:$AF$7)&lt;50,"Débil",AVERAGE($AF$3:$AF$7)&gt;=50,"Moderado"),"-")</f>
        <v>Débil</v>
      </c>
      <c r="AH3" s="22" t="s">
        <v>46</v>
      </c>
      <c r="AI3" s="22" t="s">
        <v>45</v>
      </c>
      <c r="AJ3" s="23">
        <f>IFERROR(VLOOKUP(CONCATENATE(AG3,AH3,AI3),Parámetro!$A$13:$B$24,2,FALSE),"-")</f>
        <v>0</v>
      </c>
      <c r="AK3" s="23">
        <f>IFERROR(VLOOKUP(CONCATENATE(AG3,AH3,AI3),Parámetro!$A$27:$B$38,2,FALSE),"-")</f>
        <v>0</v>
      </c>
      <c r="AL3" s="103" t="s">
        <v>32</v>
      </c>
      <c r="AM3" s="103" t="s">
        <v>28</v>
      </c>
      <c r="AN3" s="103" t="str">
        <f>IFERROR(VLOOKUP(CONCATENATE(AL3,AM3),Parámetro!$A$56:$B$80,2,FALSE),"-")</f>
        <v>Extremo (16)</v>
      </c>
      <c r="AO3" s="103" t="s">
        <v>34</v>
      </c>
      <c r="AP3" s="103" t="s">
        <v>208</v>
      </c>
      <c r="AQ3" s="103" t="s">
        <v>203</v>
      </c>
      <c r="AR3" s="103" t="s">
        <v>204</v>
      </c>
      <c r="AS3" s="103" t="s">
        <v>205</v>
      </c>
      <c r="AT3" s="103" t="s">
        <v>269</v>
      </c>
      <c r="AU3" s="105" t="s">
        <v>206</v>
      </c>
    </row>
    <row r="4" spans="1:47" ht="76.5" x14ac:dyDescent="0.25">
      <c r="A4" s="114"/>
      <c r="B4" s="87"/>
      <c r="C4" s="87"/>
      <c r="D4" s="87"/>
      <c r="E4" s="87"/>
      <c r="F4" s="87"/>
      <c r="G4" s="87"/>
      <c r="H4" s="87"/>
      <c r="I4" s="92"/>
      <c r="J4" s="87"/>
      <c r="K4" s="87"/>
      <c r="L4" s="87"/>
      <c r="M4" s="24" t="s">
        <v>37</v>
      </c>
      <c r="N4" s="87"/>
      <c r="O4" s="24" t="s">
        <v>189</v>
      </c>
      <c r="P4" s="24" t="s">
        <v>174</v>
      </c>
      <c r="Q4" s="24" t="s">
        <v>192</v>
      </c>
      <c r="R4" s="24" t="s">
        <v>197</v>
      </c>
      <c r="S4" s="24" t="s">
        <v>199</v>
      </c>
      <c r="T4" s="24" t="s">
        <v>207</v>
      </c>
      <c r="U4" s="25">
        <v>15</v>
      </c>
      <c r="V4" s="25">
        <v>15</v>
      </c>
      <c r="W4" s="25">
        <v>15</v>
      </c>
      <c r="X4" s="25">
        <v>10</v>
      </c>
      <c r="Y4" s="25">
        <v>15</v>
      </c>
      <c r="Z4" s="25">
        <v>15</v>
      </c>
      <c r="AA4" s="25">
        <v>10</v>
      </c>
      <c r="AB4" s="26">
        <f>SUM(U4:AA4)</f>
        <v>95</v>
      </c>
      <c r="AC4" s="26" t="str">
        <f>_xlfn.IFS(AB4&lt;=85,"Débil",AB4&gt;=96,"Fuerte",AB4&gt;=86,"Moderado")</f>
        <v>Moderado</v>
      </c>
      <c r="AD4" s="25" t="s">
        <v>43</v>
      </c>
      <c r="AE4" s="26" t="str">
        <f>IFERROR(VLOOKUP(CONCATENATE(AC4,AD4),Parámetro!$A$2:$B$10,2,FALSE),"-")</f>
        <v>Moderado</v>
      </c>
      <c r="AF4" s="26">
        <f>IFERROR(_xlfn.IFS(AE4="Fuerte",100,AE4="Moderado",50,AE4="Débil",0),"-")</f>
        <v>50</v>
      </c>
      <c r="AG4" s="111"/>
      <c r="AH4" s="25" t="s">
        <v>45</v>
      </c>
      <c r="AI4" s="25" t="s">
        <v>46</v>
      </c>
      <c r="AJ4" s="27" t="str">
        <f>IFERROR(VLOOKUP(CONCATENATE(AG1,AH4,AI4),Parámetro!$A$13:$B$24,2,FALSE),"-")</f>
        <v>-</v>
      </c>
      <c r="AK4" s="27" t="str">
        <f>IFERROR(VLOOKUP(CONCATENATE(AG1,AH4,AI4),Parámetro!$A$27:$B$38,2,FALSE),"-")</f>
        <v>-</v>
      </c>
      <c r="AL4" s="87"/>
      <c r="AM4" s="87"/>
      <c r="AN4" s="87"/>
      <c r="AO4" s="87"/>
      <c r="AP4" s="87"/>
      <c r="AQ4" s="87"/>
      <c r="AR4" s="87"/>
      <c r="AS4" s="87"/>
      <c r="AT4" s="87"/>
      <c r="AU4" s="106"/>
    </row>
    <row r="5" spans="1:47" ht="51" x14ac:dyDescent="0.25">
      <c r="A5" s="114"/>
      <c r="B5" s="87"/>
      <c r="C5" s="87"/>
      <c r="D5" s="87"/>
      <c r="E5" s="87"/>
      <c r="F5" s="87"/>
      <c r="G5" s="88"/>
      <c r="H5" s="87"/>
      <c r="I5" s="92"/>
      <c r="J5" s="87"/>
      <c r="K5" s="87"/>
      <c r="L5" s="87"/>
      <c r="M5" s="24" t="s">
        <v>72</v>
      </c>
      <c r="N5" s="87"/>
      <c r="O5" s="24" t="s">
        <v>189</v>
      </c>
      <c r="P5" s="24" t="s">
        <v>191</v>
      </c>
      <c r="Q5" s="24" t="s">
        <v>193</v>
      </c>
      <c r="R5" s="24" t="s">
        <v>195</v>
      </c>
      <c r="S5" s="24" t="s">
        <v>200</v>
      </c>
      <c r="T5" s="24" t="s">
        <v>202</v>
      </c>
      <c r="U5" s="25">
        <v>15</v>
      </c>
      <c r="V5" s="25">
        <v>15</v>
      </c>
      <c r="W5" s="25">
        <v>15</v>
      </c>
      <c r="X5" s="25">
        <v>15</v>
      </c>
      <c r="Y5" s="25">
        <v>15</v>
      </c>
      <c r="Z5" s="25">
        <v>0</v>
      </c>
      <c r="AA5" s="25">
        <v>10</v>
      </c>
      <c r="AB5" s="26">
        <f>SUM(U5:AA5)</f>
        <v>85</v>
      </c>
      <c r="AC5" s="26" t="str">
        <f>_xlfn.IFS(AB5&lt;=85,"Débil",AB5&gt;=96,"Fuerte",AB5&gt;=86,"Moderado")</f>
        <v>Débil</v>
      </c>
      <c r="AD5" s="25" t="s">
        <v>44</v>
      </c>
      <c r="AE5" s="26" t="str">
        <f>IFERROR(VLOOKUP(CONCATENATE(AC5,AD5),Parámetro!$A$2:$B$10,2,FALSE),"-")</f>
        <v>Débil</v>
      </c>
      <c r="AF5" s="26">
        <f>IFERROR(_xlfn.IFS(AE5="Fuerte",100,AE5="Moderado",50,AE5="Débil",0),"-")</f>
        <v>0</v>
      </c>
      <c r="AG5" s="111"/>
      <c r="AH5" s="25" t="s">
        <v>46</v>
      </c>
      <c r="AI5" s="25" t="s">
        <v>45</v>
      </c>
      <c r="AJ5" s="27" t="str">
        <f>IFERROR(VLOOKUP(CONCATENATE(AG2,AH5,AI5),Parámetro!$A$13:$B$24,2,FALSE),"-")</f>
        <v>-</v>
      </c>
      <c r="AK5" s="27" t="str">
        <f>IFERROR(VLOOKUP(CONCATENATE(AG2,AH5,AI5),Parámetro!$A$27:$B$38,2,FALSE),"-")</f>
        <v>-</v>
      </c>
      <c r="AL5" s="87"/>
      <c r="AM5" s="87"/>
      <c r="AN5" s="87"/>
      <c r="AO5" s="87"/>
      <c r="AP5" s="87"/>
      <c r="AQ5" s="87"/>
      <c r="AR5" s="87"/>
      <c r="AS5" s="87"/>
      <c r="AT5" s="87"/>
      <c r="AU5" s="106"/>
    </row>
    <row r="6" spans="1:47" ht="127.5" x14ac:dyDescent="0.25">
      <c r="A6" s="114"/>
      <c r="B6" s="87"/>
      <c r="C6" s="87"/>
      <c r="D6" s="87"/>
      <c r="E6" s="87"/>
      <c r="F6" s="87"/>
      <c r="G6" s="28" t="s">
        <v>270</v>
      </c>
      <c r="H6" s="87"/>
      <c r="I6" s="92"/>
      <c r="J6" s="87"/>
      <c r="K6" s="87"/>
      <c r="L6" s="87"/>
      <c r="M6" s="28" t="s">
        <v>37</v>
      </c>
      <c r="N6" s="87"/>
      <c r="O6" s="29" t="s">
        <v>213</v>
      </c>
      <c r="P6" s="30" t="s">
        <v>174</v>
      </c>
      <c r="Q6" s="29" t="s">
        <v>271</v>
      </c>
      <c r="R6" s="30" t="s">
        <v>214</v>
      </c>
      <c r="S6" s="30" t="s">
        <v>215</v>
      </c>
      <c r="T6" s="30" t="s">
        <v>272</v>
      </c>
      <c r="U6" s="31">
        <v>15</v>
      </c>
      <c r="V6" s="31">
        <v>15</v>
      </c>
      <c r="W6" s="31">
        <v>15</v>
      </c>
      <c r="X6" s="31">
        <v>15</v>
      </c>
      <c r="Y6" s="31">
        <v>15</v>
      </c>
      <c r="Z6" s="31">
        <v>0</v>
      </c>
      <c r="AA6" s="31">
        <v>10</v>
      </c>
      <c r="AB6" s="32">
        <f>SUM(U6:AA6)</f>
        <v>85</v>
      </c>
      <c r="AC6" s="32" t="str">
        <f>_xlfn.IFS(AB6&lt;=85,"Débil",AB6&gt;=96,"Fuerte",AB6&gt;=86,"Moderado")</f>
        <v>Débil</v>
      </c>
      <c r="AD6" s="33" t="s">
        <v>44</v>
      </c>
      <c r="AE6" s="32" t="str">
        <f>IFERROR(VLOOKUP(CONCATENATE(AC6,AD6),Parámetro!$A$2:$B$10,2,FALSE),"-")</f>
        <v>Débil</v>
      </c>
      <c r="AF6" s="32">
        <f>IFERROR(_xlfn.IFS(AE6="Fuerte",100,AE6="Moderado",50,AE6="Débil",0),"-")</f>
        <v>0</v>
      </c>
      <c r="AG6" s="111"/>
      <c r="AH6" s="33" t="s">
        <v>46</v>
      </c>
      <c r="AI6" s="33" t="s">
        <v>46</v>
      </c>
      <c r="AJ6" s="32">
        <f>IFERROR(VLOOKUP(CONCATENATE(AG3,AH6,AI6),Parámetro!$A$13:$B$24,2,FALSE),"-")</f>
        <v>0</v>
      </c>
      <c r="AK6" s="32">
        <f>IFERROR(VLOOKUP(CONCATENATE(AG3,AH6,AI6),Parámetro!$A$27:$B$38,2,FALSE),"-")</f>
        <v>0</v>
      </c>
      <c r="AL6" s="87"/>
      <c r="AM6" s="87"/>
      <c r="AN6" s="87"/>
      <c r="AO6" s="87"/>
      <c r="AP6" s="87"/>
      <c r="AQ6" s="87"/>
      <c r="AR6" s="87"/>
      <c r="AS6" s="87"/>
      <c r="AT6" s="87"/>
      <c r="AU6" s="106"/>
    </row>
    <row r="7" spans="1:47" s="36" customFormat="1" ht="6.75" customHeight="1" thickBot="1" x14ac:dyDescent="0.3">
      <c r="A7" s="115"/>
      <c r="B7" s="104"/>
      <c r="C7" s="104"/>
      <c r="D7" s="104"/>
      <c r="E7" s="104"/>
      <c r="F7" s="104"/>
      <c r="G7" s="34"/>
      <c r="H7" s="104"/>
      <c r="I7" s="109"/>
      <c r="J7" s="104"/>
      <c r="K7" s="104"/>
      <c r="L7" s="87"/>
      <c r="M7" s="34"/>
      <c r="N7" s="104"/>
      <c r="O7" s="34"/>
      <c r="P7" s="34"/>
      <c r="Q7" s="34"/>
      <c r="R7" s="34"/>
      <c r="S7" s="34"/>
      <c r="T7" s="34"/>
      <c r="U7" s="34"/>
      <c r="V7" s="34"/>
      <c r="W7" s="34"/>
      <c r="X7" s="34"/>
      <c r="Y7" s="34"/>
      <c r="Z7" s="34"/>
      <c r="AA7" s="34"/>
      <c r="AB7" s="35">
        <f>SUM(U7:AA7)</f>
        <v>0</v>
      </c>
      <c r="AC7" s="35"/>
      <c r="AD7" s="34"/>
      <c r="AE7" s="35" t="str">
        <f>IFERROR(VLOOKUP(CONCATENATE(AC7,AD7),Parámetro!$A$2:$B$10,2,FALSE),"-")</f>
        <v>-</v>
      </c>
      <c r="AF7" s="35" t="str">
        <f>IFERROR(_xlfn.IFS(AE7="Fuerte",100,AE7="Moderado",50,AE7="Débil",0),"-")</f>
        <v>-</v>
      </c>
      <c r="AG7" s="112"/>
      <c r="AH7" s="34"/>
      <c r="AI7" s="34"/>
      <c r="AJ7" s="35" t="str">
        <f>IFERROR(VLOOKUP(CONCATENATE(AG6,AH7,AI7),Parámetro!$A$13:$B$24,2,FALSE),"-")</f>
        <v>-</v>
      </c>
      <c r="AK7" s="35" t="str">
        <f>IFERROR(VLOOKUP(CONCATENATE(AG6,AH7,AI7),Parámetro!$A$27:$B$38,2,FALSE),"-")</f>
        <v>-</v>
      </c>
      <c r="AL7" s="104"/>
      <c r="AM7" s="104"/>
      <c r="AN7" s="87"/>
      <c r="AO7" s="104"/>
      <c r="AP7" s="104"/>
      <c r="AQ7" s="104"/>
      <c r="AR7" s="104"/>
      <c r="AS7" s="104"/>
      <c r="AT7" s="104"/>
      <c r="AU7" s="107"/>
    </row>
    <row r="10" spans="1:47" x14ac:dyDescent="0.25">
      <c r="O10" s="7"/>
    </row>
    <row r="11" spans="1:47" x14ac:dyDescent="0.25">
      <c r="O11" s="7"/>
    </row>
    <row r="12" spans="1:47" x14ac:dyDescent="0.25">
      <c r="O12" s="7"/>
    </row>
  </sheetData>
  <mergeCells count="24">
    <mergeCell ref="F3:F7"/>
    <mergeCell ref="A3:A7"/>
    <mergeCell ref="B3:B7"/>
    <mergeCell ref="C3:C7"/>
    <mergeCell ref="D3:D7"/>
    <mergeCell ref="E3:E7"/>
    <mergeCell ref="AU3:AU7"/>
    <mergeCell ref="AP3:AP7"/>
    <mergeCell ref="H3:H7"/>
    <mergeCell ref="I3:I7"/>
    <mergeCell ref="J3:J7"/>
    <mergeCell ref="K3:K7"/>
    <mergeCell ref="L3:L7"/>
    <mergeCell ref="N3:N7"/>
    <mergeCell ref="AG3:AG7"/>
    <mergeCell ref="AL3:AL7"/>
    <mergeCell ref="AM3:AM7"/>
    <mergeCell ref="AN3:AN7"/>
    <mergeCell ref="AO3:AO7"/>
    <mergeCell ref="G3:G5"/>
    <mergeCell ref="AQ3:AQ7"/>
    <mergeCell ref="AR3:AR7"/>
    <mergeCell ref="AS3:AS7"/>
    <mergeCell ref="AT3:AT7"/>
  </mergeCells>
  <conditionalFormatting sqref="L8:L1048576 AN8:AN1048576">
    <cfRule type="containsText" dxfId="15" priority="13" operator="containsText" text="bajo">
      <formula>NOT(ISERROR(SEARCH("bajo",L8)))</formula>
    </cfRule>
    <cfRule type="containsText" dxfId="14" priority="14" operator="containsText" text="moderado">
      <formula>NOT(ISERROR(SEARCH("moderado",L8)))</formula>
    </cfRule>
    <cfRule type="containsText" dxfId="13" priority="15" operator="containsText" text="alto">
      <formula>NOT(ISERROR(SEARCH("alto",L8)))</formula>
    </cfRule>
    <cfRule type="containsText" dxfId="12" priority="16" operator="containsText" text="extremo">
      <formula>NOT(ISERROR(SEARCH("extremo",L8)))</formula>
    </cfRule>
  </conditionalFormatting>
  <conditionalFormatting sqref="L1 AN1">
    <cfRule type="containsText" dxfId="11" priority="9" operator="containsText" text="bajo">
      <formula>NOT(ISERROR(SEARCH("bajo",L1)))</formula>
    </cfRule>
    <cfRule type="containsText" dxfId="10" priority="10" operator="containsText" text="moderado">
      <formula>NOT(ISERROR(SEARCH("moderado",L1)))</formula>
    </cfRule>
    <cfRule type="containsText" dxfId="9" priority="11" operator="containsText" text="alto">
      <formula>NOT(ISERROR(SEARCH("alto",L1)))</formula>
    </cfRule>
    <cfRule type="containsText" dxfId="8" priority="12" operator="containsText" text="extremo">
      <formula>NOT(ISERROR(SEARCH("extremo",L1)))</formula>
    </cfRule>
  </conditionalFormatting>
  <conditionalFormatting sqref="L3">
    <cfRule type="containsText" dxfId="7" priority="5" operator="containsText" text="bajo">
      <formula>NOT(ISERROR(SEARCH("bajo",L3)))</formula>
    </cfRule>
    <cfRule type="containsText" dxfId="6" priority="6" operator="containsText" text="moderado">
      <formula>NOT(ISERROR(SEARCH("moderado",L3)))</formula>
    </cfRule>
    <cfRule type="containsText" dxfId="5" priority="7" operator="containsText" text="alto">
      <formula>NOT(ISERROR(SEARCH("alto",L3)))</formula>
    </cfRule>
    <cfRule type="containsText" dxfId="4" priority="8" operator="containsText" text="extremo">
      <formula>NOT(ISERROR(SEARCH("extremo",L3)))</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0000000}">
          <x14:formula1>
            <xm:f>Parámetro!$A$93:$A$96</xm:f>
          </x14:formula1>
          <xm:sqref>AO8:AO1048576 AO1 AO3:AO5</xm:sqref>
        </x14:dataValidation>
        <x14:dataValidation type="list" allowBlank="1" showInputMessage="1" showErrorMessage="1" xr:uid="{00000000-0002-0000-0500-000001000000}">
          <x14:formula1>
            <xm:f>Parámetro!$A$47:$A$51</xm:f>
          </x14:formula1>
          <xm:sqref>AM3:AM1048576 K8:K1048576 AM1 K1 K3:K5</xm:sqref>
        </x14:dataValidation>
        <x14:dataValidation type="list" allowBlank="1" showInputMessage="1" showErrorMessage="1" xr:uid="{00000000-0002-0000-0500-000002000000}">
          <x14:formula1>
            <xm:f>Parámetro!$A$40:$A$44</xm:f>
          </x14:formula1>
          <xm:sqref>AL3:AL1048576 J8:J1048576 AL1 J1 J3:J5</xm:sqref>
        </x14:dataValidation>
        <x14:dataValidation type="list" allowBlank="1" showInputMessage="1" showErrorMessage="1" xr:uid="{00000000-0002-0000-0500-000003000000}">
          <x14:formula1>
            <xm:f>Parámetro!$G$2:$G$4</xm:f>
          </x14:formula1>
          <xm:sqref>AA1 AA3:AA1048576</xm:sqref>
        </x14:dataValidation>
        <x14:dataValidation type="list" allowBlank="1" showInputMessage="1" showErrorMessage="1" xr:uid="{00000000-0002-0000-0500-000004000000}">
          <x14:formula1>
            <xm:f>Parámetro!$F$2:$F$4</xm:f>
          </x14:formula1>
          <xm:sqref>X1 X3:X1048576</xm:sqref>
        </x14:dataValidation>
        <x14:dataValidation type="list" allowBlank="1" showInputMessage="1" showErrorMessage="1" xr:uid="{00000000-0002-0000-0500-000005000000}">
          <x14:formula1>
            <xm:f>Parámetro!$E$2:$E$3</xm:f>
          </x14:formula1>
          <xm:sqref>Y3:Z1048576 Y1:Z1 U1:W1 U3:W1048576</xm:sqref>
        </x14:dataValidation>
        <x14:dataValidation type="list" allowBlank="1" showInputMessage="1" showErrorMessage="1" xr:uid="{00000000-0002-0000-0500-000006000000}">
          <x14:formula1>
            <xm:f>Parámetro!$B$84:$B$86</xm:f>
          </x14:formula1>
          <xm:sqref>AI1 AI3:AI1048576</xm:sqref>
        </x14:dataValidation>
        <x14:dataValidation type="list" allowBlank="1" showInputMessage="1" showErrorMessage="1" xr:uid="{00000000-0002-0000-0500-000007000000}">
          <x14:formula1>
            <xm:f>Parámetro!$A$84:$A$85</xm:f>
          </x14:formula1>
          <xm:sqref>AH1 AH3:AH1048576</xm:sqref>
        </x14:dataValidation>
        <x14:dataValidation type="list" allowBlank="1" showInputMessage="1" showErrorMessage="1" xr:uid="{00000000-0002-0000-0500-000008000000}">
          <x14:formula1>
            <xm:f>Parámetro!$A$89:$A$90</xm:f>
          </x14:formula1>
          <xm:sqref>M1 M3:M1048576</xm:sqref>
        </x14:dataValidation>
        <x14:dataValidation type="list" allowBlank="1" showInputMessage="1" showErrorMessage="1" xr:uid="{00000000-0002-0000-05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construcciones</vt:lpstr>
      <vt:lpstr>Criterios impacto 2</vt:lpstr>
      <vt:lpstr>Criterios impacto 1</vt:lpstr>
      <vt:lpstr>Parámetro</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Janeth Ontibon Moreno</cp:lastModifiedBy>
  <dcterms:created xsi:type="dcterms:W3CDTF">2019-12-26T17:22:08Z</dcterms:created>
  <dcterms:modified xsi:type="dcterms:W3CDTF">2023-02-25T00:18:12Z</dcterms:modified>
</cp:coreProperties>
</file>